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APTOP  MINHCHIEN\AppData\Local\Temp\VNPT Plugin\03f0972c-baf0-443f-a67f-2d0f063cdf77\"/>
    </mc:Choice>
  </mc:AlternateContent>
  <bookViews>
    <workbookView xWindow="-120" yWindow="-120" windowWidth="20730" windowHeight="11160"/>
  </bookViews>
  <sheets>
    <sheet name="PL1" sheetId="5" r:id="rId1"/>
    <sheet name="DTTS" sheetId="2" state="hidden" r:id="rId2"/>
  </sheets>
  <definedNames>
    <definedName name="_xlnm.Print_Area" localSheetId="1">DTTS!$A$2:$E$198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3" i="5" l="1"/>
  <c r="E14" i="5"/>
  <c r="E12" i="5"/>
  <c r="D13" i="5"/>
  <c r="D14" i="5"/>
  <c r="D12" i="5"/>
  <c r="D15" i="5"/>
  <c r="D20" i="5"/>
  <c r="E20" i="5"/>
  <c r="D17" i="5"/>
  <c r="E17" i="5"/>
  <c r="E15" i="5"/>
  <c r="C16" i="5"/>
  <c r="C15" i="5" s="1"/>
  <c r="C21" i="5"/>
  <c r="C20" i="5" s="1"/>
  <c r="C18" i="5"/>
  <c r="C17" i="5" s="1"/>
  <c r="D10" i="5" l="1"/>
  <c r="D9" i="5" s="1"/>
  <c r="E10" i="5"/>
  <c r="E9" i="5" s="1"/>
  <c r="C24" i="5"/>
  <c r="C23" i="5"/>
  <c r="E22" i="5" l="1"/>
  <c r="D22" i="5" l="1"/>
  <c r="C22" i="5" l="1"/>
  <c r="D25" i="5"/>
  <c r="A3" i="2"/>
  <c r="E50" i="2"/>
  <c r="D52" i="2"/>
  <c r="D197" i="2"/>
  <c r="D196" i="2"/>
  <c r="D195" i="2"/>
  <c r="D194" i="2"/>
  <c r="D193" i="2"/>
  <c r="D192" i="2"/>
  <c r="D191" i="2"/>
  <c r="D190" i="2"/>
  <c r="D189" i="2"/>
  <c r="D188" i="2"/>
  <c r="D187" i="2"/>
  <c r="D186" i="2"/>
  <c r="E185" i="2"/>
  <c r="C185" i="2"/>
  <c r="E184" i="2"/>
  <c r="C184" i="2"/>
  <c r="D182" i="2"/>
  <c r="D181" i="2"/>
  <c r="D180" i="2"/>
  <c r="D179" i="2"/>
  <c r="D178" i="2"/>
  <c r="D177" i="2"/>
  <c r="D176" i="2"/>
  <c r="D175" i="2"/>
  <c r="D174" i="2"/>
  <c r="D173" i="2"/>
  <c r="D172" i="2"/>
  <c r="D171" i="2"/>
  <c r="D170" i="2"/>
  <c r="D169" i="2"/>
  <c r="E168" i="2"/>
  <c r="C168" i="2"/>
  <c r="D167" i="2"/>
  <c r="D166" i="2"/>
  <c r="D165" i="2"/>
  <c r="D164" i="2"/>
  <c r="D163" i="2"/>
  <c r="D162" i="2"/>
  <c r="D161" i="2"/>
  <c r="D160" i="2"/>
  <c r="D159" i="2"/>
  <c r="D158" i="2"/>
  <c r="D157" i="2"/>
  <c r="D156" i="2"/>
  <c r="D155" i="2"/>
  <c r="D154" i="2"/>
  <c r="E153" i="2"/>
  <c r="C153" i="2"/>
  <c r="D150" i="2"/>
  <c r="D149" i="2"/>
  <c r="D148" i="2"/>
  <c r="D147" i="2"/>
  <c r="D146" i="2"/>
  <c r="D145" i="2"/>
  <c r="D144" i="2"/>
  <c r="E143" i="2"/>
  <c r="C143" i="2"/>
  <c r="D142" i="2"/>
  <c r="D141" i="2"/>
  <c r="D140" i="2"/>
  <c r="D139" i="2"/>
  <c r="D138" i="2"/>
  <c r="D137" i="2"/>
  <c r="D136" i="2"/>
  <c r="D135" i="2"/>
  <c r="D134" i="2"/>
  <c r="D133" i="2"/>
  <c r="D132" i="2"/>
  <c r="D131" i="2"/>
  <c r="E130" i="2"/>
  <c r="C130" i="2"/>
  <c r="D129" i="2"/>
  <c r="D128" i="2"/>
  <c r="D127" i="2"/>
  <c r="E126" i="2"/>
  <c r="C126" i="2"/>
  <c r="D125" i="2"/>
  <c r="D124" i="2"/>
  <c r="D123" i="2"/>
  <c r="D122" i="2"/>
  <c r="D121" i="2"/>
  <c r="D120" i="2"/>
  <c r="D119" i="2"/>
  <c r="E118" i="2"/>
  <c r="C118" i="2"/>
  <c r="D117" i="2"/>
  <c r="D116" i="2"/>
  <c r="D115" i="2"/>
  <c r="D114" i="2"/>
  <c r="D113" i="2"/>
  <c r="D112" i="2"/>
  <c r="E111" i="2"/>
  <c r="C111" i="2"/>
  <c r="D110" i="2"/>
  <c r="D109" i="2"/>
  <c r="E108" i="2"/>
  <c r="C108" i="2"/>
  <c r="D107" i="2"/>
  <c r="D106" i="2"/>
  <c r="D105" i="2"/>
  <c r="D104" i="2"/>
  <c r="E103" i="2"/>
  <c r="C103" i="2"/>
  <c r="D101" i="2"/>
  <c r="D100" i="2"/>
  <c r="E99" i="2"/>
  <c r="C99" i="2"/>
  <c r="D98" i="2"/>
  <c r="E97" i="2"/>
  <c r="D97" i="2" s="1"/>
  <c r="C96" i="2"/>
  <c r="D94" i="2"/>
  <c r="D93" i="2" s="1"/>
  <c r="E93" i="2"/>
  <c r="D92" i="2"/>
  <c r="D91" i="2" s="1"/>
  <c r="E91" i="2"/>
  <c r="D90" i="2"/>
  <c r="D89" i="2"/>
  <c r="E88" i="2"/>
  <c r="C88" i="2"/>
  <c r="D87" i="2"/>
  <c r="D86" i="2" s="1"/>
  <c r="E86" i="2"/>
  <c r="D85" i="2"/>
  <c r="D84" i="2" s="1"/>
  <c r="E84" i="2"/>
  <c r="C84" i="2"/>
  <c r="D83" i="2"/>
  <c r="D82" i="2" s="1"/>
  <c r="E82" i="2"/>
  <c r="C82" i="2"/>
  <c r="D81" i="2"/>
  <c r="D80" i="2"/>
  <c r="E79" i="2"/>
  <c r="C79" i="2"/>
  <c r="D78" i="2"/>
  <c r="D77" i="2" s="1"/>
  <c r="E77" i="2"/>
  <c r="C77" i="2"/>
  <c r="D76" i="2"/>
  <c r="D75" i="2"/>
  <c r="E74" i="2"/>
  <c r="C74" i="2"/>
  <c r="D73" i="2"/>
  <c r="D72" i="2"/>
  <c r="D71" i="2"/>
  <c r="E70" i="2"/>
  <c r="C70" i="2"/>
  <c r="D69" i="2"/>
  <c r="D68" i="2"/>
  <c r="D67" i="2"/>
  <c r="E66" i="2"/>
  <c r="C66" i="2"/>
  <c r="D63" i="2"/>
  <c r="D62" i="2" s="1"/>
  <c r="E62" i="2"/>
  <c r="C62" i="2"/>
  <c r="D61" i="2"/>
  <c r="D60" i="2"/>
  <c r="D59" i="2"/>
  <c r="E58" i="2"/>
  <c r="C58" i="2"/>
  <c r="D56" i="2"/>
  <c r="D55" i="2"/>
  <c r="D54" i="2" s="1"/>
  <c r="E54" i="2"/>
  <c r="C54" i="2"/>
  <c r="D53" i="2"/>
  <c r="D51" i="2"/>
  <c r="C50" i="2"/>
  <c r="D49" i="2"/>
  <c r="D48" i="2"/>
  <c r="E47" i="2"/>
  <c r="C47" i="2"/>
  <c r="D46" i="2"/>
  <c r="D45" i="2"/>
  <c r="E44" i="2"/>
  <c r="C44" i="2"/>
  <c r="D43" i="2"/>
  <c r="D42" i="2"/>
  <c r="E41" i="2"/>
  <c r="C41" i="2"/>
  <c r="D40" i="2"/>
  <c r="D39" i="2"/>
  <c r="D38" i="2"/>
  <c r="E37" i="2"/>
  <c r="C37" i="2"/>
  <c r="D28" i="2"/>
  <c r="C28" i="2"/>
  <c r="D20" i="2"/>
  <c r="D19" i="2" s="1"/>
  <c r="C20" i="2"/>
  <c r="D17" i="2"/>
  <c r="D16" i="2"/>
  <c r="D15" i="2"/>
  <c r="D14" i="2"/>
  <c r="D13" i="2"/>
  <c r="D12" i="2"/>
  <c r="D11" i="2"/>
  <c r="E10" i="2"/>
  <c r="D10" i="2" s="1"/>
  <c r="D9" i="2"/>
  <c r="C8" i="2"/>
  <c r="C7" i="2" s="1"/>
  <c r="F7" i="2"/>
  <c r="F179" i="2" s="1"/>
  <c r="D79" i="2" l="1"/>
  <c r="C19" i="2"/>
  <c r="F42" i="2"/>
  <c r="F114" i="2"/>
  <c r="D41" i="2"/>
  <c r="D103" i="2"/>
  <c r="F84" i="2"/>
  <c r="F12" i="2"/>
  <c r="D74" i="2"/>
  <c r="D88" i="2"/>
  <c r="F89" i="2"/>
  <c r="C152" i="2"/>
  <c r="C151" i="2" s="1"/>
  <c r="F151" i="2" s="1"/>
  <c r="E57" i="2"/>
  <c r="E152" i="2"/>
  <c r="E151" i="2" s="1"/>
  <c r="D50" i="2"/>
  <c r="D153" i="2"/>
  <c r="D47" i="2"/>
  <c r="E102" i="2"/>
  <c r="D168" i="2"/>
  <c r="C65" i="2"/>
  <c r="C64" i="2" s="1"/>
  <c r="F64" i="2" s="1"/>
  <c r="D108" i="2"/>
  <c r="C36" i="2"/>
  <c r="F36" i="2" s="1"/>
  <c r="D58" i="2"/>
  <c r="D57" i="2" s="1"/>
  <c r="D118" i="2"/>
  <c r="E36" i="2"/>
  <c r="E35" i="2" s="1"/>
  <c r="E18" i="2" s="1"/>
  <c r="D66" i="2"/>
  <c r="C95" i="2"/>
  <c r="F95" i="2" s="1"/>
  <c r="D126" i="2"/>
  <c r="F75" i="2"/>
  <c r="C102" i="2"/>
  <c r="F62" i="2"/>
  <c r="F22" i="2"/>
  <c r="F190" i="2"/>
  <c r="F133" i="2"/>
  <c r="F197" i="2"/>
  <c r="F41" i="2"/>
  <c r="F107" i="2"/>
  <c r="D37" i="2"/>
  <c r="D44" i="2"/>
  <c r="F99" i="2"/>
  <c r="D130" i="2"/>
  <c r="F102" i="2"/>
  <c r="F184" i="2"/>
  <c r="E8" i="2"/>
  <c r="E7" i="2" s="1"/>
  <c r="F56" i="2"/>
  <c r="F150" i="2"/>
  <c r="F117" i="2"/>
  <c r="F147" i="2"/>
  <c r="C57" i="2"/>
  <c r="F57" i="2" s="1"/>
  <c r="F79" i="2"/>
  <c r="F82" i="2"/>
  <c r="E96" i="2"/>
  <c r="E95" i="2" s="1"/>
  <c r="D143" i="2"/>
  <c r="D185" i="2"/>
  <c r="F136" i="2"/>
  <c r="F113" i="2"/>
  <c r="F83" i="2"/>
  <c r="F170" i="2"/>
  <c r="F50" i="2"/>
  <c r="F77" i="2"/>
  <c r="D8" i="2"/>
  <c r="D7" i="2" s="1"/>
  <c r="F47" i="2"/>
  <c r="D70" i="2"/>
  <c r="E65" i="2"/>
  <c r="E64" i="2" s="1"/>
  <c r="D96" i="2"/>
  <c r="D99" i="2"/>
  <c r="D111" i="2"/>
  <c r="F45" i="2"/>
  <c r="F19" i="2"/>
  <c r="F129" i="2"/>
  <c r="F27" i="2"/>
  <c r="F155" i="2"/>
  <c r="F110" i="2"/>
  <c r="F140" i="2"/>
  <c r="F69" i="2"/>
  <c r="F194" i="2"/>
  <c r="F137" i="2"/>
  <c r="F103" i="2"/>
  <c r="F23" i="2"/>
  <c r="F39" i="2"/>
  <c r="F52" i="2"/>
  <c r="F177" i="2"/>
  <c r="F92" i="2"/>
  <c r="F44" i="2"/>
  <c r="F10" i="2"/>
  <c r="F122" i="2"/>
  <c r="F174" i="2"/>
  <c r="F85" i="2"/>
  <c r="F100" i="2"/>
  <c r="F187" i="2"/>
  <c r="F25" i="2"/>
  <c r="F34" i="2"/>
  <c r="D184" i="2"/>
  <c r="F108" i="2"/>
  <c r="F40" i="2"/>
  <c r="F11" i="2"/>
  <c r="F90" i="2"/>
  <c r="F43" i="2"/>
  <c r="F71" i="2"/>
  <c r="F104" i="2"/>
  <c r="F123" i="2"/>
  <c r="F141" i="2"/>
  <c r="F161" i="2"/>
  <c r="F178" i="2"/>
  <c r="F189" i="2"/>
  <c r="F145" i="2"/>
  <c r="F21" i="2"/>
  <c r="F55" i="2"/>
  <c r="F181" i="2"/>
  <c r="F111" i="2"/>
  <c r="F30" i="2"/>
  <c r="F74" i="2"/>
  <c r="F192" i="2"/>
  <c r="F135" i="2"/>
  <c r="F94" i="2"/>
  <c r="F29" i="2"/>
  <c r="F28" i="2"/>
  <c r="F91" i="2"/>
  <c r="F97" i="2"/>
  <c r="F183" i="2"/>
  <c r="F132" i="2"/>
  <c r="F115" i="2"/>
  <c r="F61" i="2"/>
  <c r="F196" i="2"/>
  <c r="F68" i="2"/>
  <c r="F121" i="2"/>
  <c r="F176" i="2"/>
  <c r="F156" i="2"/>
  <c r="F98" i="2"/>
  <c r="F58" i="2"/>
  <c r="F185" i="2"/>
  <c r="F118" i="2"/>
  <c r="F160" i="2"/>
  <c r="F162" i="2"/>
  <c r="F154" i="2"/>
  <c r="F38" i="2"/>
  <c r="F93" i="2"/>
  <c r="F46" i="2"/>
  <c r="F73" i="2"/>
  <c r="F106" i="2"/>
  <c r="F125" i="2"/>
  <c r="F144" i="2"/>
  <c r="F163" i="2"/>
  <c r="F180" i="2"/>
  <c r="F191" i="2"/>
  <c r="F138" i="2"/>
  <c r="F70" i="2"/>
  <c r="F9" i="2"/>
  <c r="F54" i="2"/>
  <c r="F173" i="2"/>
  <c r="F105" i="2"/>
  <c r="F24" i="2"/>
  <c r="F149" i="2"/>
  <c r="F101" i="2"/>
  <c r="F116" i="2"/>
  <c r="F171" i="2"/>
  <c r="F72" i="2"/>
  <c r="F20" i="2"/>
  <c r="F15" i="2"/>
  <c r="F63" i="2"/>
  <c r="F157" i="2"/>
  <c r="F31" i="2"/>
  <c r="F33" i="2"/>
  <c r="F168" i="2"/>
  <c r="F88" i="2"/>
  <c r="F139" i="2"/>
  <c r="F153" i="2"/>
  <c r="F32" i="2"/>
  <c r="F186" i="2"/>
  <c r="F49" i="2"/>
  <c r="F76" i="2"/>
  <c r="F109" i="2"/>
  <c r="F128" i="2"/>
  <c r="F146" i="2"/>
  <c r="F165" i="2"/>
  <c r="F182" i="2"/>
  <c r="F193" i="2"/>
  <c r="F130" i="2"/>
  <c r="F134" i="2"/>
  <c r="F48" i="2"/>
  <c r="F166" i="2"/>
  <c r="F16" i="2"/>
  <c r="F127" i="2"/>
  <c r="F17" i="2"/>
  <c r="F60" i="2"/>
  <c r="F172" i="2"/>
  <c r="F66" i="2"/>
  <c r="F67" i="2"/>
  <c r="F169" i="2"/>
  <c r="F87" i="2"/>
  <c r="F119" i="2"/>
  <c r="F164" i="2"/>
  <c r="F59" i="2"/>
  <c r="F175" i="2"/>
  <c r="F13" i="2"/>
  <c r="F159" i="2"/>
  <c r="F143" i="2"/>
  <c r="F81" i="2"/>
  <c r="F26" i="2"/>
  <c r="F142" i="2"/>
  <c r="F188" i="2"/>
  <c r="F53" i="2"/>
  <c r="F80" i="2"/>
  <c r="F112" i="2"/>
  <c r="F131" i="2"/>
  <c r="F148" i="2"/>
  <c r="F167" i="2"/>
  <c r="F86" i="2"/>
  <c r="F195" i="2"/>
  <c r="F124" i="2"/>
  <c r="F51" i="2"/>
  <c r="F126" i="2"/>
  <c r="F158" i="2"/>
  <c r="F78" i="2"/>
  <c r="F14" i="2"/>
  <c r="F120" i="2"/>
  <c r="F37" i="2"/>
  <c r="F152" i="2" l="1"/>
  <c r="F65" i="2"/>
  <c r="D65" i="2"/>
  <c r="D102" i="2"/>
  <c r="E198" i="2"/>
  <c r="C35" i="2"/>
  <c r="F35" i="2" s="1"/>
  <c r="D36" i="2"/>
  <c r="D35" i="2" s="1"/>
  <c r="D18" i="2" s="1"/>
  <c r="D152" i="2"/>
  <c r="D151" i="2" s="1"/>
  <c r="D95" i="2"/>
  <c r="F8" i="2"/>
  <c r="D64" i="2" l="1"/>
  <c r="D198" i="2" s="1"/>
  <c r="C18" i="2"/>
  <c r="F18" i="2" s="1"/>
  <c r="C198" i="2" l="1"/>
  <c r="F198" i="2" s="1"/>
  <c r="C11" i="5"/>
  <c r="C10" i="5" s="1"/>
  <c r="C9" i="5" s="1"/>
  <c r="E25" i="5"/>
  <c r="C25" i="5" s="1"/>
</calcChain>
</file>

<file path=xl/sharedStrings.xml><?xml version="1.0" encoding="utf-8"?>
<sst xmlns="http://schemas.openxmlformats.org/spreadsheetml/2006/main" count="276" uniqueCount="146">
  <si>
    <t>STT</t>
  </si>
  <si>
    <t xml:space="preserve">Nội dung </t>
  </si>
  <si>
    <t>Trong đó</t>
  </si>
  <si>
    <t>NSTW</t>
  </si>
  <si>
    <t>NSĐP</t>
  </si>
  <si>
    <t>Dự án chăn nuôi trâu sinh sản</t>
  </si>
  <si>
    <t>Xã Cao Sơn</t>
  </si>
  <si>
    <t>Xã Vũ Muộn</t>
  </si>
  <si>
    <t>Xã Sỹ Bình</t>
  </si>
  <si>
    <t>Xã Vi Hương</t>
  </si>
  <si>
    <t>Xã Nguyên Phúc</t>
  </si>
  <si>
    <t>Xã Mỹ Thanh</t>
  </si>
  <si>
    <t>Xã Đôn Phong</t>
  </si>
  <si>
    <t>Thị trấn Phủ Thông</t>
  </si>
  <si>
    <t>Xã Quang Thuận</t>
  </si>
  <si>
    <t>Xã Dương Phong</t>
  </si>
  <si>
    <t>Xã Tân Tú</t>
  </si>
  <si>
    <t>Xã Quân Hà</t>
  </si>
  <si>
    <t>Xã Cẩm Giàng</t>
  </si>
  <si>
    <t>Xã Lục Bình</t>
  </si>
  <si>
    <t>Dự án chăn nuôi lợn thịt</t>
  </si>
  <si>
    <t>BIỂU PHÂN BỔ KINH PHÍ SỰ NGHIỆP THỰC HIỆN CHƯƠNG TRÌNH MTQG PHÁT TRIỂN KT-XH VÙNG ĐỒNG BÀO DÂN TỘC THIỂU SỐ VÀ MIỀN NÚI NĂM 2025</t>
  </si>
  <si>
    <t>Kinh phí phân bổ</t>
  </si>
  <si>
    <t>Dự án 1: Giải quyết tình trạng thiếu đất ở, nhà ở, đất sản xuất, nước sinh hoạt</t>
  </si>
  <si>
    <t>Nội dung 4 (Nước sinh hoạt phân tán)</t>
  </si>
  <si>
    <t>Dự án 3: Phát triển kinh tế nông, lâm nghiệp bền vững gắn với bảo vệ rừng và nâng cao thu nhập cho người dân</t>
  </si>
  <si>
    <t>2.1</t>
  </si>
  <si>
    <t>Dự án 3 - Tiểu dự án 1: Phát triển kinh tế nông, lâm nghiệp bền vững gắn với bảo vệ rừng và nâng cao thu nhập cho người dân</t>
  </si>
  <si>
    <t>*</t>
  </si>
  <si>
    <t>Phân bổ để chi trả trong năm 2025</t>
  </si>
  <si>
    <t>Xã Nguyên Phúc (đã cộng 14.289.750 đồng kinh phí hỗ trợ gạo)</t>
  </si>
  <si>
    <t>Xã Vũ Muộn (đã cộng 4.611.000 đồng kinh phí hỗ trợ gạo)</t>
  </si>
  <si>
    <t>Xã Sỹ Bình (đã cộng 37.149.000 đồng kinh phí hỗ trợ gạo)</t>
  </si>
  <si>
    <t>Xã Đôn Phong (đã cộng 22.272.000 đồng kinh phí hỗ trợ gạo và kinh phí còn thiếu)</t>
  </si>
  <si>
    <t>Xã Mỹ Thanh (đã cộng 6.198.750đ kinh phí hỗ trợ gạo và 57.442.330đ kinh phí 2024 còn thiếu)</t>
  </si>
  <si>
    <t>Dự kiến phân bổ sau khi có Nghị quyết điều chỉnh của HĐND tỉnh</t>
  </si>
  <si>
    <t>2.2</t>
  </si>
  <si>
    <t>Dự án 3 - Tiểu dự án 2: Hỗ trợ phát triển sản xuất theo chuỗi giá trị, vùng trồng dược liệu quý, thúc đẩy khởi sự kinh doanh, khởi nghiệp và thu hút đầu tư vùng đồng bào dân tộc thiểu số và miền núi</t>
  </si>
  <si>
    <t>a)</t>
  </si>
  <si>
    <t>Dự án cộng đồng</t>
  </si>
  <si>
    <t xml:space="preserve">Dự án trồng dưa chuột </t>
  </si>
  <si>
    <t>Dự án chăn nuôi dê sinh sản</t>
  </si>
  <si>
    <t>Dự án chăn nuôi ngựa sinh sản</t>
  </si>
  <si>
    <t>Dự án chăn nuôi gà sinh sản</t>
  </si>
  <si>
    <t>Dự án chăn nuôi gà sinh thịt</t>
  </si>
  <si>
    <t>Dự án chăn nuôi lợn bản địa sinh sản</t>
  </si>
  <si>
    <t>Dự án Chăn nuôi ngựa</t>
  </si>
  <si>
    <t>Dự án trồng cây hồng LT1</t>
  </si>
  <si>
    <t>Dự án trồng rau cải xanh Nhật Bản</t>
  </si>
  <si>
    <t>b)</t>
  </si>
  <si>
    <t>Dự án chuỗi giá trị</t>
  </si>
  <si>
    <t>Dự án liên kết theo chuỗi giá trị chăn nuôi trâu sinh sản</t>
  </si>
  <si>
    <t>Dự án liên kết theo chuỗi giá trị chăn nuôi gà sinh sản</t>
  </si>
  <si>
    <t>Dự án liên kết theo chuỗi giá trị trồng nấm</t>
  </si>
  <si>
    <t xml:space="preserve">Dự án 4 - Tiểu  dự án 1: Đầu tư cơ sở hạ tầng thiết yếu, phục vụ sản xuất đời sống trong vùng đồng bào dân tộc thiểu số và miền núi </t>
  </si>
  <si>
    <t>3.1</t>
  </si>
  <si>
    <t>Phân bổ vốn năm 2025</t>
  </si>
  <si>
    <t>Duy tu bảo dưỡng đường Nà Tầm - Cốc Lải, thôn Cốc Thốc</t>
  </si>
  <si>
    <t>Duy tu bảo dưỡng đường Nà Piát Bó Lịn</t>
  </si>
  <si>
    <t>Duy tu bảo dưỡng đường trục thôn Đon Bây</t>
  </si>
  <si>
    <t>Duy tu sửa chữa đường  giao thông Lủng Chang</t>
  </si>
  <si>
    <t>Duy tu sửa chữa đường giao thông thôn Cao Lộc</t>
  </si>
  <si>
    <t>c)</t>
  </si>
  <si>
    <t xml:space="preserve"> Duy tu đường trục thôn Nà Xe (đoạn dưới nhà ông Toàn)</t>
  </si>
  <si>
    <t>Duy tu, sửa chữa đường thôn Nà Xe (Đoạn từ nhà ông Dũng đến Nà Ca)</t>
  </si>
  <si>
    <t>d)</t>
  </si>
  <si>
    <t>Sửa chữa mương Nà Nạn, thôn Đoàn Kết</t>
  </si>
  <si>
    <t>e)</t>
  </si>
  <si>
    <t>Sửa chữa đường Khuổi Bốc</t>
  </si>
  <si>
    <t>Duy tu bảo dưỡng tuyến đường Nà Rào - Na Tu</t>
  </si>
  <si>
    <t>g)</t>
  </si>
  <si>
    <t>Duy tu, sửa chữa công trình nước sạch Nà Cáy</t>
  </si>
  <si>
    <t>h)</t>
  </si>
  <si>
    <t>Duy tu mương thuỷ lợi thuộc phai thôn Nà Khoang</t>
  </si>
  <si>
    <t>i)</t>
  </si>
  <si>
    <t>Sửa chữa nước sinh hoạt thôn Khuổi Đẳng</t>
  </si>
  <si>
    <t>k)</t>
  </si>
  <si>
    <t>Duy tu, sửa chữa đường giao thông Nà Làng thôn Bản Chiêng</t>
  </si>
  <si>
    <t xml:space="preserve"> Duy tu, sửa chữa đường giao thông nông thôn thôn Nà Pán (Kè sói lở)</t>
  </si>
  <si>
    <t>l)</t>
  </si>
  <si>
    <t>Duy tu cầu treo thôn Nà Chèn</t>
  </si>
  <si>
    <t>m)</t>
  </si>
  <si>
    <t>Duy tu bảo dưỡng đường thôn Khuổi Chả</t>
  </si>
  <si>
    <t>3.2</t>
  </si>
  <si>
    <t xml:space="preserve">Sửa chữa cống đường vào thôn Cây Thị xã Mỹ Thanh </t>
  </si>
  <si>
    <t>Duy tu bảo dưỡng cầu treo Phiêng Kham xã Mỹ Thanh</t>
  </si>
  <si>
    <t>Duy tu bảo dưỡng, gia cố taluy âm đường thôn  Nà Lốc - Pác Thiên xã Nguyên Phúc</t>
  </si>
  <si>
    <t>Duy tu bảo dưỡng, gia cố taluy âm đường thôn  Hồng Tiến xã Nguyên Phúc</t>
  </si>
  <si>
    <t>Dự án 5: Phát triển giáo dục đào tạo nâng cao chất lượng nguồn nhân lực</t>
  </si>
  <si>
    <t>4.1</t>
  </si>
  <si>
    <t>Dự án 5 - Tiểu dự án 1: Đổi mới hoạt động, củng cố phát triển các trường phổ thông dân tộc nội trú, trường phổ thông dân tộc bán trú, trường phổ thông có học sinh ở bán trú và xóa mù chữ cho người dân vùng đồng bào dân tộc thiểu số</t>
  </si>
  <si>
    <t>4.2</t>
  </si>
  <si>
    <t>Dự án 5 - Tiểu dự án 2: Bồi dưỡng kiến thức dân tộc; đào tạo dự bị đại học, đại học và sau đại học đáp ứng nhu cầu nhân lực cho vùng đồng bào dân tộc thiểu số và miền núi</t>
  </si>
  <si>
    <t>4.3</t>
  </si>
  <si>
    <t xml:space="preserve"> Dự án 5 - Tiểu dự án 3: Phát triển giáo dục NN và giải quyết việc làm cho người lao động vùng dân tộc thiểu số và miền núi</t>
  </si>
  <si>
    <t>4.4</t>
  </si>
  <si>
    <t>Dự án 5 - Tiểu dự án 4: Đào tạo nâng cao năng lực cho cộng đồng và cán bộ triển khai Chương trình ở các cấp</t>
  </si>
  <si>
    <t>Dự án 6: Bảo tồn và phát huy giá trị văn hóa truyền thống tốt đẹp của các dân tộc thiểu số gắn với phát triển du lịch</t>
  </si>
  <si>
    <t>Dự án 8: Bình đẳng giới và giải quyết những vấn đề cấp thiết đối với phụ nữ và trẻ em</t>
  </si>
  <si>
    <t>Dự án 9 - Tiểu dự án 2: Giảm thiểu tình trạng tảo hôn và hôn nhân cận huyết thống trong vùng đồng bào DTTS và miền núi</t>
  </si>
  <si>
    <t>Dự án 10: Truyền thông, tuyên truyền, vận động trong vùng đồng bào dân tộc thiểu số và miền núi. Kiểm tra, giám sát đánh giá việc tổ chức thực hiện Chương trình</t>
  </si>
  <si>
    <t>8.1</t>
  </si>
  <si>
    <t>Dự án 10 - Tiểu dự án 1: Biểu dương tôn vinh điển hình tiên tiến phát huy vai trò của người có uy tín; phổ biến, giáo dục pháp luật,trợ giúp pháp lý và tuyên truyền vận động đồng bào; truyền thông phục vụ tổ chức thực hiện triển khai thực hiện đề án tổng thể và chương trình</t>
  </si>
  <si>
    <t>Nội dung 1: Biểu dương, tôn vinh điển hình tiên tiến, phát huy vai trò của người có uy tín</t>
  </si>
  <si>
    <t>Nội dung 2: Phổ biến, giáo dục pháp luật, tuyên truyền, vận động ĐBDTTS</t>
  </si>
  <si>
    <t>8.2</t>
  </si>
  <si>
    <t>Dự án 10 - Tiểu dự án 2: Ứng dụng công nghệ thông tin hỗ trợ phát triển kinh tế xã hội đảm bảo an ninh trật tự vùng đồng bào dân tộc thiểu số và miền núi</t>
  </si>
  <si>
    <t>8.3</t>
  </si>
  <si>
    <t>Dự án 10 - Tiểu dự án 3: Kiểm tra giám sát, đánh giá, đào tạo, tập huấn tổ chức thực hiện Chương trình</t>
  </si>
  <si>
    <t>Kiểm tra giám sát, đánh giá, đào tạo, tập huấn tổ chức thực hiện Chương trình</t>
  </si>
  <si>
    <t>Tổng cộng</t>
  </si>
  <si>
    <t>Biểu số 02</t>
  </si>
  <si>
    <t xml:space="preserve">Đơn vị tính: Đồng </t>
  </si>
  <si>
    <t>Duy tu sửa chữa đường giao thông thôn Bản Piềng (đoạn còn lại)</t>
  </si>
  <si>
    <t>Dự án chăn nuôi Dê sinh sản</t>
  </si>
  <si>
    <t>Dự án trồng cây Lê VH6 (dự án cộng đồng)</t>
  </si>
  <si>
    <t>-</t>
  </si>
  <si>
    <t xml:space="preserve">Đơn vị tính: Triệu đồng </t>
  </si>
  <si>
    <t>Tổng số</t>
  </si>
  <si>
    <t>Đơn vị</t>
  </si>
  <si>
    <t>Nội dung 1: Biểu dương, tôn vinh điển hình tiên tiến, phát huy vai trò của người có uy tín, chức sắc, chức việc tôn giáo đồng bào DTTS&amp;MN và người dân sinh sống trên địa bàn</t>
  </si>
  <si>
    <t>Nội dung 2: Phổ biến, giáo dục pháp luật và tuyên truyền, vận động đồng bào DTTS&amp;MN. Tăng cường, nâng cao khả năng tiếp cận và thụ hưởng hoạt động trợ giúp pháp lý, hòa giải cơ sở, biện pháp bảo đảm, đăng ký biện pháp bảo đảm, bồi thường của Nhà nước cho vùng đồng bào DTTS&amp;MN</t>
  </si>
  <si>
    <t>Nội dung 03: Thực hiện bình đẳng giới và giải quyết những vấn đề cấp thiết đối với phụ nữ và trẻ em vùng đồng bào DTTS&amp;MN; giảm thiểu tình trạng tảo hôn, hôn nhân cận huyết</t>
  </si>
  <si>
    <t>Nội dung 02: Xây dựng Chương trình, tài liệu và tổ chức bồi dưỡng, tập huấn, nâng cao năng lực cho đội ngũ cán bộ làm công tác xây dựng NTM, giảm nghèo bền vững, phát triển kinh tế - xã hội vùng đồng bào DTTS&amp;MN, đặc biệt là cán bộ cơ sở; tập huấn, nâng cao nhận thức, năng lực, đổi mới tư duy của cộng đồng và người dân về xây dựng NTM, giảm nghèo bền vững, phát triển kinh tế - xã hội vùng đồng bào DTTS&amp;MN; tập trung, ưu tiên cho các đối tượng thuộc xã, thôn đặc biệt khó khăn, vùng đồng bào DTTS&amp;MN</t>
  </si>
  <si>
    <t>HỢP PHẦN THỨ NHẤT</t>
  </si>
  <si>
    <t>HỢP PHẦN THỨ HAI</t>
  </si>
  <si>
    <t>Nội dung thành phần 04: Phát triển nguồn nhân lực và hỗ trợ tạo việc làm bền vững</t>
  </si>
  <si>
    <t>Nội dung 02: Đào tạo, bồi dưỡng; tập huấn nâng cao chất lượng lao động cho ngành nông nghiệp để hình thành đội ngũ nông dân chuyên nghiệp, có tri thức, tay nghề cao, đáp ứng yêu cầu về xây dựng nông nghiệp thông minh, nông nghiệp hữu cơ, nông nghiệp xanh, bền vững, thích ứng với biến đổi khí hậu. Tập trung, ưu tiên cho lao động trên địa bàn các xã, thôn đặc biệt khó khăn, vùng đồng bào DTTS&amp;MN, an toàn khu, biên giới và hải đảo</t>
  </si>
  <si>
    <t>Nội dung thành phần 10: Nâng cao năng lực, truyền thông, giám sát, đánh giá; triển khai hiệu quả phong trào thi đua về xây dựng nông thôn mới, giảm nghèo bền vững và phát triển kinh tế - xã hội vùng đồng bào DTTS&amp;MN</t>
  </si>
  <si>
    <t>Nội dung thành phần 3: Phát triển nhân lực vùng đồng bào DTTS&amp;MN</t>
  </si>
  <si>
    <t>Nội dung 10: Xây dựng và nhân rộng các mô hình sinh kế đa dạng, mô hình hỗ trợ phát triển sản xuất hỗ trợ giảm nghèo, phù hợp với điều kiện sinh thái, văn hóa và trình độ phát triển của từng địa phương, đặc biệt tại các xã, thôn đặc biệt khó khăn, vùng đồng bào DTTS&amp;MN, an toàn khu, biên giới và hải đảo; khuyến khích ứng dụng khoa học - công nghệ, kinh tế số, kinh tế xanh và khởi nghiệp đổi mới sáng tạo; bảo đảm kết nối thị trường; thí điểm cơ chế tín dụng vi mô, bảo hiểm nông nghiệp thích ứng với biến đổi khí hậu và duy trì bền vững</t>
  </si>
  <si>
    <t>Nội dung thành phần 03: Phát triển kinh tế nông thôn theo hướng sinh thái, hiện đại, tích hợp đa giá trị và đáp ứng nhu cầu thị trường</t>
  </si>
  <si>
    <t>Nội dung thành phần 05: Công tác truyền thông, tuyên truyền; ứng dụng công nghệ thông tin, chuyển đổi số  hỗ trợ phát triển kinh tế - xã hội vùng đồng bào DTTS&amp;MN</t>
  </si>
  <si>
    <t>Dự án trồng cây Hồng LT1 (dự án cộng đồng)</t>
  </si>
  <si>
    <t>Dự án chăn nuôi gà thịt (dự án cộng đồng)</t>
  </si>
  <si>
    <t>Dự án chăn nuôi vịt siêu trứng (dự án cộng đồng)</t>
  </si>
  <si>
    <t>I</t>
  </si>
  <si>
    <t>II</t>
  </si>
  <si>
    <t>Phòng Xây dựng, Nông nghiệp và Môi trường</t>
  </si>
  <si>
    <t>Phòng Văn hoá - Xã hội</t>
  </si>
  <si>
    <t xml:space="preserve">Hội LH Phụ nữ </t>
  </si>
  <si>
    <t>Văn phòng HĐND&amp;UBND</t>
  </si>
  <si>
    <t xml:space="preserve">Phụ lục </t>
  </si>
  <si>
    <t>Phân bổ kế hoạch vốn năm 2025 chuyển nguồn sang năm 2026</t>
  </si>
  <si>
    <t>(Kèm theo Nghị quyết số 24/NQ-HĐND ngày 26 tháng 6 năm 2026 của Hội đồng nhân dân xã Phủ Thông)</t>
  </si>
  <si>
    <r>
      <t xml:space="preserve">PHÂN BỔ KINH PHÍ SỰ NGHIỆP THUỘC CHƯƠNG TRÌNH MỤC TIÊU QUỐC GIA PHÁT TRIỂN KINH TẾ - XÃ HỘI VÙNG ĐỒNG BÀO DÂN TỘC THIỂU SỐ VÀ MIỀN NÚI  TỪ NGUỒN NĂM 2025 CHUYỂN SANG NĂM 2026 </t>
    </r>
    <r>
      <rPr>
        <b/>
        <i/>
        <sz val="12"/>
        <rFont val="Times New Roman"/>
        <family val="1"/>
      </rPr>
      <t>(TỈNH CẤP BỔ SUNG)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</si>
</sst>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_);_(* \(#,##0\);_(* &quot;-&quot;_);_(@_)"/>
    <numFmt numFmtId="165" formatCode="_(* #,##0.00_);_(* \(#,##0.00\);_(* &quot;-&quot;??_);_(@_)"/>
    <numFmt numFmtId="166" formatCode="_(* #,##0_);_(* \(#,##0\);_(* &quot;-&quot;??_);_(@_)"/>
    <numFmt numFmtId="167" formatCode="#,##0;[Red]#,##0"/>
    <numFmt numFmtId="168" formatCode="#,##0.0;[Red]#,##0.0"/>
  </numFmts>
  <fonts count="24"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name val="Times New Roman"/>
      <family val="1"/>
    </font>
    <font>
      <i/>
      <sz val="12"/>
      <color theme="1"/>
      <name val="Times New Roman"/>
      <family val="1"/>
    </font>
    <font>
      <b/>
      <sz val="13"/>
      <color theme="1"/>
      <name val="Times New Roman"/>
      <family val="1"/>
    </font>
    <font>
      <i/>
      <sz val="13"/>
      <color theme="1"/>
      <name val="Times New Roman"/>
      <family val="1"/>
    </font>
    <font>
      <b/>
      <i/>
      <sz val="12"/>
      <color theme="1"/>
      <name val="Times New Roman"/>
      <family val="1"/>
    </font>
    <font>
      <sz val="12"/>
      <name val="Times New Roman"/>
      <family val="1"/>
    </font>
    <font>
      <b/>
      <i/>
      <sz val="12"/>
      <name val="Times New Roman"/>
      <family val="1"/>
    </font>
    <font>
      <sz val="12"/>
      <color rgb="FF000000"/>
      <name val="Times New Roman"/>
      <family val="1"/>
    </font>
    <font>
      <sz val="12"/>
      <color rgb="FFFF0000"/>
      <name val="Times New Roman"/>
      <family val="1"/>
    </font>
    <font>
      <i/>
      <sz val="12"/>
      <name val="Times New Roman"/>
      <family val="1"/>
    </font>
    <font>
      <sz val="12"/>
      <color theme="0"/>
      <name val="Times New Roman"/>
      <family val="1"/>
    </font>
    <font>
      <b/>
      <i/>
      <sz val="12"/>
      <color theme="0"/>
      <name val="Times New Roman"/>
      <family val="1"/>
    </font>
    <font>
      <b/>
      <sz val="12"/>
      <color theme="0"/>
      <name val="Times New Roman"/>
      <family val="1"/>
    </font>
    <font>
      <b/>
      <sz val="11"/>
      <color theme="1"/>
      <name val="Times New Roman"/>
      <family val="1"/>
    </font>
    <font>
      <sz val="11"/>
      <color theme="1"/>
      <name val="Times New Roman"/>
      <family val="1"/>
    </font>
    <font>
      <sz val="14"/>
      <color rgb="FF000000"/>
      <name val="Times New Roman"/>
      <family val="1"/>
    </font>
    <font>
      <b/>
      <sz val="12"/>
      <color rgb="FF000000"/>
      <name val="Times New Roman"/>
      <family val="1"/>
    </font>
    <font>
      <b/>
      <sz val="11"/>
      <color theme="1"/>
      <name val="Calibri"/>
      <family val="2"/>
      <scheme val="minor"/>
    </font>
    <font>
      <b/>
      <sz val="14"/>
      <color theme="1"/>
      <name val="Times New Roman"/>
      <family val="1"/>
    </font>
    <font>
      <b/>
      <sz val="11"/>
      <color rgb="FF000000"/>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166">
    <xf numFmtId="0" fontId="0" fillId="0" borderId="0" xfId="0"/>
    <xf numFmtId="0" fontId="2" fillId="0" borderId="1" xfId="0" applyFont="1" applyBorder="1" applyAlignment="1">
      <alignment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7" fillId="0" borderId="0" xfId="0" applyFont="1" applyAlignment="1">
      <alignment horizontal="center"/>
    </xf>
    <xf numFmtId="0" fontId="7" fillId="0" borderId="0" xfId="0" applyFont="1"/>
    <xf numFmtId="3" fontId="3" fillId="0" borderId="0" xfId="0" applyNumberFormat="1" applyFont="1"/>
    <xf numFmtId="166" fontId="3" fillId="0" borderId="0" xfId="2" applyNumberFormat="1" applyFont="1"/>
    <xf numFmtId="3" fontId="3" fillId="0" borderId="1" xfId="0" applyNumberFormat="1" applyFont="1" applyBorder="1" applyAlignment="1">
      <alignment horizontal="center" vertical="center" wrapText="1"/>
    </xf>
    <xf numFmtId="166" fontId="3" fillId="0" borderId="1" xfId="2" applyNumberFormat="1" applyFont="1" applyBorder="1" applyAlignment="1">
      <alignment horizontal="center"/>
    </xf>
    <xf numFmtId="166" fontId="2" fillId="0" borderId="1" xfId="0" applyNumberFormat="1" applyFont="1" applyBorder="1" applyAlignment="1">
      <alignment horizontal="center" vertical="center" wrapText="1"/>
    </xf>
    <xf numFmtId="166" fontId="2" fillId="2" borderId="1" xfId="2" applyNumberFormat="1" applyFont="1" applyFill="1" applyBorder="1"/>
    <xf numFmtId="0" fontId="8" fillId="0" borderId="1" xfId="0" applyFont="1" applyBorder="1" applyAlignment="1">
      <alignment horizontal="center" vertical="center" wrapText="1"/>
    </xf>
    <xf numFmtId="3" fontId="8" fillId="2" borderId="1" xfId="0" applyNumberFormat="1" applyFont="1" applyFill="1" applyBorder="1" applyAlignment="1">
      <alignment vertical="center" wrapText="1"/>
    </xf>
    <xf numFmtId="166" fontId="8" fillId="0" borderId="1" xfId="0" applyNumberFormat="1" applyFont="1" applyBorder="1" applyAlignment="1">
      <alignment horizontal="center" vertical="center" wrapText="1"/>
    </xf>
    <xf numFmtId="166" fontId="8" fillId="0" borderId="1" xfId="2" applyNumberFormat="1" applyFont="1" applyBorder="1" applyAlignment="1">
      <alignment horizontal="center" vertical="center" wrapText="1"/>
    </xf>
    <xf numFmtId="0" fontId="8" fillId="0" borderId="0" xfId="0" applyFont="1"/>
    <xf numFmtId="0" fontId="3" fillId="2" borderId="1" xfId="0" applyFont="1" applyFill="1" applyBorder="1" applyAlignment="1">
      <alignment vertical="center" wrapText="1"/>
    </xf>
    <xf numFmtId="166" fontId="3" fillId="0" borderId="1" xfId="0" applyNumberFormat="1" applyFont="1" applyBorder="1" applyAlignment="1">
      <alignment horizontal="center" vertical="center" wrapText="1"/>
    </xf>
    <xf numFmtId="3" fontId="3" fillId="0" borderId="1" xfId="0" applyNumberFormat="1" applyFont="1" applyBorder="1"/>
    <xf numFmtId="166" fontId="3" fillId="0" borderId="1" xfId="2" applyNumberFormat="1" applyFont="1" applyBorder="1"/>
    <xf numFmtId="0" fontId="3" fillId="2" borderId="1" xfId="0" applyFont="1" applyFill="1" applyBorder="1" applyAlignment="1">
      <alignment horizontal="center" vertical="center" wrapText="1"/>
    </xf>
    <xf numFmtId="0" fontId="2" fillId="2" borderId="1" xfId="0" applyFont="1" applyFill="1" applyBorder="1" applyAlignment="1">
      <alignment vertical="center" wrapText="1"/>
    </xf>
    <xf numFmtId="3" fontId="2" fillId="0" borderId="1" xfId="0" applyNumberFormat="1" applyFont="1" applyBorder="1" applyAlignment="1">
      <alignment horizontal="right" vertical="center" wrapText="1"/>
    </xf>
    <xf numFmtId="0" fontId="8" fillId="2" borderId="1" xfId="0" applyFont="1" applyFill="1" applyBorder="1" applyAlignment="1">
      <alignment vertical="center" wrapText="1"/>
    </xf>
    <xf numFmtId="3" fontId="8" fillId="0" borderId="1" xfId="0" applyNumberFormat="1" applyFont="1" applyBorder="1" applyAlignment="1">
      <alignment horizontal="right" vertical="center" wrapText="1"/>
    </xf>
    <xf numFmtId="0" fontId="5" fillId="0" borderId="1" xfId="0" applyFont="1" applyBorder="1" applyAlignment="1">
      <alignment horizontal="center" vertical="center" wrapText="1"/>
    </xf>
    <xf numFmtId="0" fontId="5" fillId="2" borderId="1" xfId="0" applyFont="1" applyFill="1" applyBorder="1" applyAlignment="1">
      <alignment vertical="center" wrapText="1"/>
    </xf>
    <xf numFmtId="3" fontId="5" fillId="0" borderId="1" xfId="0" applyNumberFormat="1" applyFont="1" applyBorder="1" applyAlignment="1">
      <alignment horizontal="right" vertical="center" wrapText="1"/>
    </xf>
    <xf numFmtId="0" fontId="3" fillId="0" borderId="1" xfId="0" applyFont="1" applyBorder="1" applyAlignment="1">
      <alignment vertical="center"/>
    </xf>
    <xf numFmtId="3" fontId="3" fillId="0" borderId="1" xfId="0" applyNumberFormat="1" applyFont="1" applyBorder="1" applyAlignment="1">
      <alignment horizontal="right" vertical="center" wrapText="1"/>
    </xf>
    <xf numFmtId="0" fontId="3" fillId="0" borderId="1" xfId="0" applyFont="1" applyBorder="1" applyAlignment="1">
      <alignment vertical="center" wrapText="1"/>
    </xf>
    <xf numFmtId="0" fontId="9" fillId="2" borderId="1" xfId="0" applyFont="1" applyFill="1" applyBorder="1" applyAlignment="1">
      <alignment vertical="center"/>
    </xf>
    <xf numFmtId="166" fontId="5" fillId="0" borderId="1" xfId="2" applyNumberFormat="1" applyFont="1" applyBorder="1"/>
    <xf numFmtId="0" fontId="5" fillId="0" borderId="0" xfId="0" applyFont="1"/>
    <xf numFmtId="166" fontId="8" fillId="0" borderId="1" xfId="2" applyNumberFormat="1" applyFont="1" applyBorder="1"/>
    <xf numFmtId="164" fontId="8" fillId="0" borderId="1" xfId="0" applyNumberFormat="1" applyFont="1" applyBorder="1" applyAlignment="1">
      <alignment horizontal="center" vertical="center" wrapText="1"/>
    </xf>
    <xf numFmtId="3" fontId="5" fillId="0" borderId="1" xfId="0" applyNumberFormat="1" applyFont="1" applyBorder="1"/>
    <xf numFmtId="166" fontId="3" fillId="0" borderId="1" xfId="2" applyNumberFormat="1" applyFont="1" applyFill="1" applyBorder="1"/>
    <xf numFmtId="0" fontId="8" fillId="0" borderId="1" xfId="0" applyFont="1" applyBorder="1" applyAlignment="1">
      <alignment vertical="center" wrapText="1"/>
    </xf>
    <xf numFmtId="164" fontId="8" fillId="0" borderId="1" xfId="3" applyFont="1" applyFill="1" applyBorder="1" applyAlignment="1">
      <alignment horizontal="center" vertical="center" wrapText="1"/>
    </xf>
    <xf numFmtId="166" fontId="8" fillId="0" borderId="1" xfId="2" applyNumberFormat="1" applyFont="1" applyFill="1" applyBorder="1"/>
    <xf numFmtId="166" fontId="8" fillId="0" borderId="1" xfId="1" applyNumberFormat="1" applyFont="1" applyFill="1" applyBorder="1" applyAlignment="1">
      <alignment horizontal="center" vertical="center" wrapText="1"/>
    </xf>
    <xf numFmtId="0" fontId="5" fillId="0" borderId="1" xfId="0" applyFont="1" applyBorder="1" applyAlignment="1">
      <alignment vertical="center" wrapText="1"/>
    </xf>
    <xf numFmtId="166" fontId="5" fillId="0" borderId="1" xfId="2" applyNumberFormat="1" applyFont="1" applyFill="1" applyBorder="1"/>
    <xf numFmtId="0" fontId="2" fillId="0" borderId="0" xfId="0" applyFont="1"/>
    <xf numFmtId="0" fontId="9" fillId="0" borderId="1" xfId="0" applyFont="1" applyBorder="1" applyAlignment="1">
      <alignment vertical="center" wrapText="1"/>
    </xf>
    <xf numFmtId="0" fontId="10" fillId="0" borderId="1" xfId="0" applyFont="1" applyBorder="1" applyAlignment="1">
      <alignment vertical="center" wrapText="1"/>
    </xf>
    <xf numFmtId="164" fontId="10" fillId="0" borderId="1" xfId="3" applyFont="1" applyFill="1" applyBorder="1" applyAlignment="1">
      <alignment horizontal="center" vertical="center" wrapText="1"/>
    </xf>
    <xf numFmtId="3" fontId="8" fillId="2" borderId="1" xfId="2" applyNumberFormat="1" applyFont="1" applyFill="1" applyBorder="1" applyAlignment="1">
      <alignment vertical="center" wrapText="1"/>
    </xf>
    <xf numFmtId="0" fontId="11" fillId="2" borderId="1" xfId="0" applyFont="1" applyFill="1" applyBorder="1" applyAlignment="1">
      <alignment vertical="center" wrapText="1"/>
    </xf>
    <xf numFmtId="3" fontId="3" fillId="2" borderId="1" xfId="0" applyNumberFormat="1" applyFont="1" applyFill="1" applyBorder="1" applyAlignment="1">
      <alignment horizontal="right" vertical="center" wrapText="1"/>
    </xf>
    <xf numFmtId="3" fontId="3" fillId="2" borderId="1" xfId="0" applyNumberFormat="1" applyFont="1" applyFill="1" applyBorder="1"/>
    <xf numFmtId="166" fontId="3" fillId="2" borderId="1" xfId="2" applyNumberFormat="1" applyFont="1" applyFill="1" applyBorder="1"/>
    <xf numFmtId="0" fontId="3" fillId="2" borderId="0" xfId="0" applyFont="1" applyFill="1"/>
    <xf numFmtId="3" fontId="8" fillId="2" borderId="1" xfId="2" applyNumberFormat="1" applyFont="1" applyFill="1" applyBorder="1" applyAlignment="1">
      <alignment horizontal="right" vertical="center" wrapText="1"/>
    </xf>
    <xf numFmtId="0" fontId="11" fillId="0" borderId="1" xfId="0" applyFont="1" applyBorder="1" applyAlignment="1">
      <alignment vertical="center" wrapText="1"/>
    </xf>
    <xf numFmtId="3" fontId="3" fillId="2" borderId="1" xfId="2" applyNumberFormat="1" applyFont="1" applyFill="1" applyBorder="1" applyAlignment="1">
      <alignment vertical="center" wrapText="1"/>
    </xf>
    <xf numFmtId="166" fontId="8" fillId="2" borderId="1" xfId="1" applyNumberFormat="1" applyFont="1" applyFill="1" applyBorder="1" applyAlignment="1">
      <alignment horizontal="center" vertical="center" wrapText="1"/>
    </xf>
    <xf numFmtId="166" fontId="8" fillId="2" borderId="1" xfId="1" applyNumberFormat="1" applyFont="1" applyFill="1" applyBorder="1" applyAlignment="1">
      <alignment vertical="center" wrapText="1"/>
    </xf>
    <xf numFmtId="166" fontId="8" fillId="0" borderId="1" xfId="1" applyNumberFormat="1" applyFont="1" applyBorder="1" applyAlignment="1">
      <alignment horizontal="right" vertical="center" wrapText="1"/>
    </xf>
    <xf numFmtId="3" fontId="8" fillId="0" borderId="1" xfId="0" applyNumberFormat="1" applyFont="1" applyBorder="1"/>
    <xf numFmtId="0" fontId="8" fillId="0" borderId="1" xfId="0" applyFont="1" applyBorder="1"/>
    <xf numFmtId="166" fontId="2" fillId="0" borderId="1" xfId="2" applyNumberFormat="1" applyFont="1" applyBorder="1"/>
    <xf numFmtId="0" fontId="4" fillId="2" borderId="1" xfId="0" applyFont="1" applyFill="1" applyBorder="1" applyAlignment="1">
      <alignment vertical="center" wrapText="1"/>
    </xf>
    <xf numFmtId="3" fontId="3" fillId="0" borderId="1" xfId="0" applyNumberFormat="1" applyFont="1" applyBorder="1" applyAlignment="1">
      <alignment vertical="center"/>
    </xf>
    <xf numFmtId="0" fontId="10" fillId="2" borderId="1" xfId="0" applyFont="1" applyFill="1" applyBorder="1" applyAlignment="1">
      <alignment vertical="center" wrapText="1"/>
    </xf>
    <xf numFmtId="0" fontId="9" fillId="2" borderId="1" xfId="0" applyFont="1" applyFill="1" applyBorder="1" applyAlignment="1">
      <alignment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166" fontId="2" fillId="0" borderId="1" xfId="1" applyNumberFormat="1" applyFont="1" applyBorder="1" applyAlignment="1">
      <alignment horizontal="center" vertical="center" wrapText="1"/>
    </xf>
    <xf numFmtId="0" fontId="12" fillId="0" borderId="1" xfId="0" applyFont="1" applyBorder="1" applyAlignment="1">
      <alignment horizontal="center" vertical="center" wrapText="1"/>
    </xf>
    <xf numFmtId="3" fontId="9" fillId="0" borderId="1" xfId="0" applyNumberFormat="1" applyFont="1" applyBorder="1" applyAlignment="1">
      <alignment horizontal="right" vertical="center" wrapText="1"/>
    </xf>
    <xf numFmtId="3" fontId="9" fillId="0" borderId="1" xfId="0" applyNumberFormat="1" applyFont="1" applyBorder="1"/>
    <xf numFmtId="166" fontId="9" fillId="0" borderId="1" xfId="2" applyNumberFormat="1" applyFont="1" applyBorder="1"/>
    <xf numFmtId="0" fontId="12" fillId="0" borderId="0" xfId="0" applyFont="1"/>
    <xf numFmtId="0" fontId="13" fillId="2" borderId="1" xfId="0" applyFont="1" applyFill="1" applyBorder="1" applyAlignment="1">
      <alignment vertical="center" wrapText="1"/>
    </xf>
    <xf numFmtId="3" fontId="10" fillId="0" borderId="1" xfId="0" applyNumberFormat="1" applyFont="1" applyBorder="1" applyAlignment="1">
      <alignment horizontal="right" vertical="center" wrapText="1"/>
    </xf>
    <xf numFmtId="3" fontId="8" fillId="0" borderId="1" xfId="0" applyNumberFormat="1" applyFont="1" applyBorder="1" applyAlignment="1">
      <alignment vertical="center"/>
    </xf>
    <xf numFmtId="164" fontId="3" fillId="0" borderId="0" xfId="0" applyNumberFormat="1" applyFont="1"/>
    <xf numFmtId="0" fontId="14" fillId="0" borderId="0" xfId="0" applyFont="1"/>
    <xf numFmtId="166" fontId="15" fillId="0" borderId="1" xfId="2" applyNumberFormat="1" applyFont="1" applyBorder="1" applyAlignment="1">
      <alignment horizontal="center" vertical="center" wrapText="1"/>
    </xf>
    <xf numFmtId="166" fontId="14" fillId="0" borderId="0" xfId="0" applyNumberFormat="1" applyFont="1"/>
    <xf numFmtId="166" fontId="16" fillId="0" borderId="0" xfId="0" applyNumberFormat="1" applyFont="1"/>
    <xf numFmtId="166" fontId="15" fillId="0" borderId="0" xfId="0" applyNumberFormat="1" applyFont="1"/>
    <xf numFmtId="166" fontId="3" fillId="0" borderId="0" xfId="2" applyNumberFormat="1" applyFont="1" applyAlignment="1">
      <alignment horizontal="right"/>
    </xf>
    <xf numFmtId="166" fontId="5" fillId="0" borderId="0" xfId="2" applyNumberFormat="1" applyFont="1"/>
    <xf numFmtId="166" fontId="9" fillId="0" borderId="1" xfId="2" applyNumberFormat="1" applyFont="1" applyFill="1" applyBorder="1"/>
    <xf numFmtId="0" fontId="9" fillId="0" borderId="0" xfId="0" applyFont="1"/>
    <xf numFmtId="0" fontId="5" fillId="2" borderId="0" xfId="0" applyFont="1" applyFill="1"/>
    <xf numFmtId="2" fontId="5" fillId="2" borderId="1" xfId="0" applyNumberFormat="1" applyFont="1" applyFill="1" applyBorder="1" applyAlignment="1">
      <alignment horizontal="left" vertical="center" wrapText="1"/>
    </xf>
    <xf numFmtId="167" fontId="3" fillId="0" borderId="0" xfId="0" applyNumberFormat="1" applyFont="1"/>
    <xf numFmtId="167" fontId="2" fillId="0" borderId="1" xfId="0"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167" fontId="5" fillId="2" borderId="1" xfId="0" applyNumberFormat="1" applyFont="1" applyFill="1" applyBorder="1" applyAlignment="1">
      <alignment horizontal="center" vertical="center" wrapText="1"/>
    </xf>
    <xf numFmtId="167" fontId="3" fillId="0" borderId="1" xfId="0" applyNumberFormat="1" applyFont="1" applyBorder="1" applyAlignment="1">
      <alignment horizontal="center" vertical="center" wrapText="1"/>
    </xf>
    <xf numFmtId="167" fontId="2" fillId="2" borderId="1" xfId="0" applyNumberFormat="1" applyFont="1" applyFill="1" applyBorder="1" applyAlignment="1">
      <alignment horizontal="center" vertical="center" wrapText="1"/>
    </xf>
    <xf numFmtId="167" fontId="3" fillId="0" borderId="0" xfId="0" applyNumberFormat="1" applyFont="1" applyAlignment="1">
      <alignment horizontal="center" vertical="center" wrapText="1"/>
    </xf>
    <xf numFmtId="167" fontId="3" fillId="0" borderId="0" xfId="2" applyNumberFormat="1" applyFont="1" applyAlignment="1">
      <alignment horizontal="right"/>
    </xf>
    <xf numFmtId="167" fontId="2" fillId="2" borderId="1" xfId="2" applyNumberFormat="1" applyFont="1" applyFill="1" applyBorder="1" applyAlignment="1">
      <alignment horizontal="center" vertical="center" wrapText="1"/>
    </xf>
    <xf numFmtId="167" fontId="5" fillId="2" borderId="1" xfId="2" applyNumberFormat="1" applyFont="1" applyFill="1" applyBorder="1" applyAlignment="1">
      <alignment horizontal="center" vertical="center" wrapText="1"/>
    </xf>
    <xf numFmtId="167" fontId="3" fillId="2" borderId="1" xfId="2" applyNumberFormat="1" applyFont="1" applyFill="1" applyBorder="1" applyAlignment="1">
      <alignment horizontal="center" vertical="center" wrapText="1"/>
    </xf>
    <xf numFmtId="167" fontId="5" fillId="0" borderId="1" xfId="2" applyNumberFormat="1" applyFont="1" applyBorder="1" applyAlignment="1">
      <alignment horizontal="center" vertical="center" wrapText="1"/>
    </xf>
    <xf numFmtId="167" fontId="3" fillId="0" borderId="0" xfId="2" applyNumberFormat="1" applyFont="1"/>
    <xf numFmtId="167" fontId="2" fillId="0" borderId="0" xfId="0" applyNumberFormat="1" applyFont="1" applyAlignment="1">
      <alignment horizontal="center" vertical="center" wrapText="1"/>
    </xf>
    <xf numFmtId="167" fontId="3" fillId="0" borderId="0" xfId="2" applyNumberFormat="1" applyFont="1" applyBorder="1" applyAlignment="1">
      <alignment horizontal="center"/>
    </xf>
    <xf numFmtId="167" fontId="2" fillId="2" borderId="0" xfId="2" applyNumberFormat="1" applyFont="1" applyFill="1" applyBorder="1" applyAlignment="1">
      <alignment horizontal="center" vertical="center" wrapText="1"/>
    </xf>
    <xf numFmtId="167" fontId="5" fillId="2" borderId="0" xfId="2" applyNumberFormat="1" applyFont="1" applyFill="1" applyBorder="1" applyAlignment="1">
      <alignment horizontal="center" vertical="center" wrapText="1"/>
    </xf>
    <xf numFmtId="167" fontId="2" fillId="2" borderId="0" xfId="0" applyNumberFormat="1" applyFont="1" applyFill="1" applyAlignment="1">
      <alignment horizontal="center" vertical="center" wrapText="1"/>
    </xf>
    <xf numFmtId="2" fontId="2" fillId="0" borderId="0" xfId="0" applyNumberFormat="1" applyFont="1" applyAlignment="1">
      <alignment horizontal="center" vertical="center" wrapText="1"/>
    </xf>
    <xf numFmtId="167" fontId="3" fillId="0" borderId="0" xfId="2" applyNumberFormat="1" applyFont="1" applyAlignment="1">
      <alignment horizontal="center"/>
    </xf>
    <xf numFmtId="167" fontId="5" fillId="0" borderId="0" xfId="0" applyNumberFormat="1" applyFont="1" applyAlignment="1">
      <alignment horizontal="center"/>
    </xf>
    <xf numFmtId="167" fontId="5" fillId="0" borderId="0" xfId="0" applyNumberFormat="1" applyFont="1" applyAlignment="1">
      <alignment horizontal="center" vertical="center" wrapText="1"/>
    </xf>
    <xf numFmtId="167" fontId="8" fillId="0" borderId="1" xfId="0" applyNumberFormat="1" applyFont="1" applyBorder="1" applyAlignment="1">
      <alignment horizontal="center" vertical="center" wrapText="1"/>
    </xf>
    <xf numFmtId="167" fontId="8" fillId="0" borderId="1" xfId="2" applyNumberFormat="1" applyFont="1" applyBorder="1" applyAlignment="1">
      <alignment horizontal="center"/>
    </xf>
    <xf numFmtId="0" fontId="17" fillId="0" borderId="1" xfId="0" applyFont="1" applyBorder="1" applyAlignment="1">
      <alignment horizontal="left" vertical="center" wrapText="1"/>
    </xf>
    <xf numFmtId="0" fontId="18" fillId="0" borderId="3" xfId="0" applyFont="1" applyBorder="1" applyAlignment="1">
      <alignment horizontal="left" vertical="center" wrapText="1"/>
    </xf>
    <xf numFmtId="0" fontId="19" fillId="0" borderId="0" xfId="0" applyFont="1"/>
    <xf numFmtId="0" fontId="11" fillId="0" borderId="1" xfId="0" applyFont="1" applyBorder="1" applyAlignment="1">
      <alignment horizontal="left" vertical="center" wrapText="1"/>
    </xf>
    <xf numFmtId="0" fontId="20" fillId="0" borderId="1" xfId="0" applyFont="1" applyBorder="1" applyAlignment="1">
      <alignment horizontal="left" vertical="center" wrapText="1"/>
    </xf>
    <xf numFmtId="167" fontId="3" fillId="2" borderId="1" xfId="2" applyNumberFormat="1" applyFont="1" applyFill="1" applyBorder="1" applyAlignment="1">
      <alignment vertical="center" wrapText="1"/>
    </xf>
    <xf numFmtId="0" fontId="21" fillId="0" borderId="0" xfId="0" applyFont="1"/>
    <xf numFmtId="0" fontId="8" fillId="2" borderId="0" xfId="0" applyFont="1" applyFill="1"/>
    <xf numFmtId="0" fontId="2" fillId="0" borderId="1" xfId="0" applyFont="1" applyBorder="1"/>
    <xf numFmtId="0" fontId="20" fillId="0" borderId="1" xfId="0" applyFont="1" applyBorder="1" applyAlignment="1">
      <alignment horizontal="left" wrapText="1"/>
    </xf>
    <xf numFmtId="0" fontId="2" fillId="2" borderId="0" xfId="0" applyFont="1" applyFill="1"/>
    <xf numFmtId="167" fontId="2" fillId="2" borderId="1" xfId="2" applyNumberFormat="1" applyFont="1" applyFill="1" applyBorder="1" applyAlignment="1">
      <alignment vertical="center" wrapText="1"/>
    </xf>
    <xf numFmtId="167" fontId="3" fillId="2" borderId="3" xfId="0" applyNumberFormat="1" applyFont="1" applyFill="1" applyBorder="1" applyAlignment="1">
      <alignment horizontal="center" vertical="center" wrapText="1"/>
    </xf>
    <xf numFmtId="167" fontId="2" fillId="0" borderId="3" xfId="0" applyNumberFormat="1" applyFont="1" applyBorder="1" applyAlignment="1">
      <alignment horizontal="center" vertical="center" wrapText="1"/>
    </xf>
    <xf numFmtId="167" fontId="2" fillId="0" borderId="7" xfId="0" applyNumberFormat="1" applyFont="1" applyBorder="1" applyAlignment="1">
      <alignment horizontal="center" vertical="center" wrapText="1"/>
    </xf>
    <xf numFmtId="167" fontId="2" fillId="0" borderId="7" xfId="2" applyNumberFormat="1" applyFont="1" applyBorder="1" applyAlignment="1">
      <alignment horizontal="center" vertical="center" wrapText="1"/>
    </xf>
    <xf numFmtId="168" fontId="5" fillId="0" borderId="1" xfId="0" applyNumberFormat="1" applyFont="1" applyBorder="1" applyAlignment="1">
      <alignment horizontal="center" vertical="center" wrapText="1"/>
    </xf>
    <xf numFmtId="168" fontId="5" fillId="2" borderId="1" xfId="2" applyNumberFormat="1" applyFont="1" applyFill="1" applyBorder="1" applyAlignment="1">
      <alignment horizontal="center" vertical="center" wrapText="1"/>
    </xf>
    <xf numFmtId="168" fontId="3" fillId="0" borderId="1" xfId="0" applyNumberFormat="1" applyFont="1" applyBorder="1" applyAlignment="1">
      <alignment horizontal="center" vertical="center" wrapText="1"/>
    </xf>
    <xf numFmtId="168" fontId="2" fillId="0" borderId="1"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22" fillId="0" borderId="0" xfId="0" applyFont="1" applyAlignment="1">
      <alignment horizontal="center" vertical="center"/>
    </xf>
    <xf numFmtId="0" fontId="23" fillId="0" borderId="1" xfId="0" applyFont="1" applyBorder="1" applyAlignment="1">
      <alignment horizontal="left" vertical="center" wrapText="1"/>
    </xf>
    <xf numFmtId="2" fontId="2" fillId="0" borderId="1" xfId="0" applyNumberFormat="1" applyFont="1" applyBorder="1" applyAlignment="1">
      <alignment horizontal="center" vertical="center" wrapText="1"/>
    </xf>
    <xf numFmtId="0" fontId="5" fillId="0" borderId="0" xfId="0" applyFont="1" applyAlignment="1">
      <alignment horizontal="center" wrapText="1"/>
    </xf>
    <xf numFmtId="167" fontId="2" fillId="0" borderId="0" xfId="2" applyNumberFormat="1" applyFont="1" applyAlignment="1">
      <alignment horizontal="center"/>
    </xf>
    <xf numFmtId="0" fontId="4" fillId="0" borderId="0" xfId="0" applyFont="1" applyAlignment="1">
      <alignment horizontal="center" wrapText="1"/>
    </xf>
    <xf numFmtId="167" fontId="5" fillId="0" borderId="4" xfId="2" applyNumberFormat="1" applyFont="1" applyBorder="1" applyAlignment="1">
      <alignment horizontal="right"/>
    </xf>
    <xf numFmtId="167" fontId="2" fillId="0" borderId="5" xfId="0" applyNumberFormat="1" applyFont="1" applyBorder="1" applyAlignment="1">
      <alignment horizontal="center" vertical="center" wrapText="1"/>
    </xf>
    <xf numFmtId="167" fontId="2" fillId="0" borderId="6" xfId="0" applyNumberFormat="1" applyFont="1" applyBorder="1" applyAlignment="1">
      <alignment horizontal="center" vertical="center" wrapText="1"/>
    </xf>
    <xf numFmtId="167" fontId="2" fillId="0" borderId="7"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7" fontId="2" fillId="0" borderId="2" xfId="2" applyNumberFormat="1" applyFont="1" applyBorder="1" applyAlignment="1">
      <alignment horizontal="center" vertical="center" wrapText="1"/>
    </xf>
    <xf numFmtId="167" fontId="2" fillId="0" borderId="8" xfId="2" applyNumberFormat="1" applyFont="1" applyBorder="1" applyAlignment="1">
      <alignment horizontal="center" vertical="center" wrapText="1"/>
    </xf>
    <xf numFmtId="167" fontId="2" fillId="0" borderId="3" xfId="2" applyNumberFormat="1" applyFont="1" applyBorder="1" applyAlignment="1">
      <alignment horizontal="center" vertical="center" wrapText="1"/>
    </xf>
    <xf numFmtId="167" fontId="2" fillId="0" borderId="5" xfId="2" applyNumberFormat="1" applyFont="1" applyBorder="1" applyAlignment="1">
      <alignment horizontal="center" vertical="center" wrapText="1"/>
    </xf>
    <xf numFmtId="167" fontId="2" fillId="0" borderId="6" xfId="2" applyNumberFormat="1" applyFont="1" applyBorder="1" applyAlignment="1">
      <alignment horizontal="center" vertical="center" wrapText="1"/>
    </xf>
    <xf numFmtId="167" fontId="2" fillId="0" borderId="7" xfId="2" applyNumberFormat="1" applyFont="1" applyBorder="1" applyAlignment="1">
      <alignment horizontal="center" vertical="center" wrapText="1"/>
    </xf>
    <xf numFmtId="167" fontId="2" fillId="0" borderId="1" xfId="0" applyNumberFormat="1" applyFont="1" applyBorder="1" applyAlignment="1">
      <alignment horizontal="center" vertical="center" wrapText="1"/>
    </xf>
    <xf numFmtId="167" fontId="3" fillId="2" borderId="5" xfId="2" applyNumberFormat="1" applyFont="1" applyFill="1" applyBorder="1" applyAlignment="1">
      <alignment horizontal="center" vertical="center" wrapText="1"/>
    </xf>
    <xf numFmtId="167" fontId="3" fillId="2" borderId="6" xfId="2" applyNumberFormat="1" applyFont="1" applyFill="1" applyBorder="1" applyAlignment="1">
      <alignment horizontal="center" vertical="center" wrapText="1"/>
    </xf>
    <xf numFmtId="167" fontId="3" fillId="2" borderId="7" xfId="2" applyNumberFormat="1" applyFont="1" applyFill="1" applyBorder="1" applyAlignment="1">
      <alignment horizontal="center" vertical="center" wrapText="1"/>
    </xf>
    <xf numFmtId="0" fontId="6" fillId="0" borderId="0" xfId="0" applyFont="1" applyAlignment="1">
      <alignment horizontal="center" wrapText="1"/>
    </xf>
    <xf numFmtId="0" fontId="7" fillId="0" borderId="0" xfId="0" applyFont="1" applyAlignment="1">
      <alignment horizontal="center"/>
    </xf>
    <xf numFmtId="0" fontId="2" fillId="0" borderId="1" xfId="0"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cellXfs>
  <cellStyles count="4">
    <cellStyle name="Comma" xfId="2" builtinId="3"/>
    <cellStyle name="Comma [0]" xfId="3" builtinId="6"/>
    <cellStyle name="Comma 5"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abSelected="1" view="pageLayout" zoomScaleNormal="100" workbookViewId="0">
      <selection activeCell="B9" sqref="B9"/>
    </sheetView>
  </sheetViews>
  <sheetFormatPr defaultColWidth="9.140625" defaultRowHeight="15.75" x14ac:dyDescent="0.25"/>
  <cols>
    <col min="1" max="1" width="5.5703125" style="93" customWidth="1"/>
    <col min="2" max="2" width="74" style="5" customWidth="1"/>
    <col min="3" max="3" width="10.5703125" style="99" customWidth="1"/>
    <col min="4" max="4" width="11" style="93" customWidth="1"/>
    <col min="5" max="5" width="9.85546875" style="105" customWidth="1"/>
    <col min="6" max="6" width="20.28515625" style="112" customWidth="1"/>
    <col min="7" max="7" width="16.85546875" style="105" customWidth="1"/>
    <col min="8" max="10" width="9.140625" style="5"/>
    <col min="11" max="11" width="29.42578125" style="5" customWidth="1"/>
    <col min="12" max="16384" width="9.140625" style="5"/>
  </cols>
  <sheetData>
    <row r="1" spans="1:7" ht="17.45" customHeight="1" x14ac:dyDescent="0.25">
      <c r="A1" s="142" t="s">
        <v>142</v>
      </c>
      <c r="B1" s="142"/>
      <c r="C1" s="142"/>
      <c r="D1" s="142"/>
      <c r="E1" s="142"/>
      <c r="F1" s="142"/>
      <c r="G1" s="100"/>
    </row>
    <row r="2" spans="1:7" ht="38.25" customHeight="1" x14ac:dyDescent="0.25">
      <c r="A2" s="143" t="s">
        <v>145</v>
      </c>
      <c r="B2" s="143"/>
      <c r="C2" s="143"/>
      <c r="D2" s="143"/>
      <c r="E2" s="143"/>
      <c r="F2" s="143"/>
      <c r="G2" s="138"/>
    </row>
    <row r="3" spans="1:7" ht="21" customHeight="1" x14ac:dyDescent="0.25">
      <c r="A3" s="141" t="s">
        <v>144</v>
      </c>
      <c r="B3" s="141"/>
      <c r="C3" s="141"/>
      <c r="D3" s="141"/>
      <c r="E3" s="141"/>
      <c r="F3" s="141"/>
      <c r="G3" s="138"/>
    </row>
    <row r="4" spans="1:7" ht="19.5" customHeight="1" x14ac:dyDescent="0.25">
      <c r="A4" s="113"/>
      <c r="B4" s="36"/>
      <c r="C4" s="114"/>
      <c r="D4" s="144" t="s">
        <v>117</v>
      </c>
      <c r="E4" s="144"/>
      <c r="F4" s="144"/>
      <c r="G4" s="138"/>
    </row>
    <row r="5" spans="1:7" ht="51" customHeight="1" x14ac:dyDescent="0.25">
      <c r="A5" s="145" t="s">
        <v>0</v>
      </c>
      <c r="B5" s="148" t="s">
        <v>1</v>
      </c>
      <c r="C5" s="151" t="s">
        <v>143</v>
      </c>
      <c r="D5" s="152"/>
      <c r="E5" s="153"/>
      <c r="F5" s="154" t="s">
        <v>119</v>
      </c>
      <c r="G5" s="138"/>
    </row>
    <row r="6" spans="1:7" ht="15.75" customHeight="1" x14ac:dyDescent="0.25">
      <c r="A6" s="146"/>
      <c r="B6" s="149"/>
      <c r="C6" s="145" t="s">
        <v>118</v>
      </c>
      <c r="D6" s="157" t="s">
        <v>2</v>
      </c>
      <c r="E6" s="157"/>
      <c r="F6" s="155"/>
      <c r="G6" s="106"/>
    </row>
    <row r="7" spans="1:7" ht="15.75" customHeight="1" x14ac:dyDescent="0.25">
      <c r="A7" s="147"/>
      <c r="B7" s="150"/>
      <c r="C7" s="147"/>
      <c r="D7" s="115" t="s">
        <v>3</v>
      </c>
      <c r="E7" s="116" t="s">
        <v>4</v>
      </c>
      <c r="F7" s="156"/>
      <c r="G7" s="107"/>
    </row>
    <row r="8" spans="1:7" ht="15.75" customHeight="1" x14ac:dyDescent="0.25">
      <c r="A8" s="131" t="s">
        <v>136</v>
      </c>
      <c r="B8" s="101" t="s">
        <v>124</v>
      </c>
      <c r="C8" s="131"/>
      <c r="D8" s="115"/>
      <c r="E8" s="116"/>
      <c r="F8" s="132"/>
      <c r="G8" s="107"/>
    </row>
    <row r="9" spans="1:7" s="47" customFormat="1" ht="47.25" customHeight="1" x14ac:dyDescent="0.25">
      <c r="A9" s="94">
        <v>1</v>
      </c>
      <c r="B9" s="139" t="s">
        <v>131</v>
      </c>
      <c r="C9" s="94">
        <f>C10</f>
        <v>1356</v>
      </c>
      <c r="D9" s="136">
        <f t="shared" ref="D9:E9" si="0">D10</f>
        <v>1322.2249999999999</v>
      </c>
      <c r="E9" s="136">
        <f t="shared" si="0"/>
        <v>33.774999999999999</v>
      </c>
      <c r="F9" s="128"/>
      <c r="G9" s="108"/>
    </row>
    <row r="10" spans="1:7" s="47" customFormat="1" ht="128.25" customHeight="1" x14ac:dyDescent="0.25">
      <c r="A10" s="94"/>
      <c r="B10" s="120" t="s">
        <v>130</v>
      </c>
      <c r="C10" s="97">
        <f>C11+C12+C13+C14</f>
        <v>1356</v>
      </c>
      <c r="D10" s="135">
        <f t="shared" ref="D10:E10" si="1">D11+D12+D13+D14</f>
        <v>1322.2249999999999</v>
      </c>
      <c r="E10" s="135">
        <f t="shared" si="1"/>
        <v>33.774999999999999</v>
      </c>
      <c r="F10" s="122"/>
      <c r="G10" s="108"/>
    </row>
    <row r="11" spans="1:7" s="91" customFormat="1" ht="24" customHeight="1" x14ac:dyDescent="0.25">
      <c r="A11" s="96" t="s">
        <v>116</v>
      </c>
      <c r="B11" s="92" t="s">
        <v>115</v>
      </c>
      <c r="C11" s="96">
        <f>D11+E11</f>
        <v>325</v>
      </c>
      <c r="D11" s="133">
        <v>317</v>
      </c>
      <c r="E11" s="134">
        <v>8</v>
      </c>
      <c r="F11" s="158" t="s">
        <v>138</v>
      </c>
      <c r="G11" s="109"/>
    </row>
    <row r="12" spans="1:7" s="91" customFormat="1" ht="24" customHeight="1" x14ac:dyDescent="0.25">
      <c r="A12" s="96" t="s">
        <v>116</v>
      </c>
      <c r="B12" s="92" t="s">
        <v>133</v>
      </c>
      <c r="C12" s="96">
        <v>331</v>
      </c>
      <c r="D12" s="133">
        <f>C12*97.5/100</f>
        <v>322.72500000000002</v>
      </c>
      <c r="E12" s="134">
        <f>C12*2.5/100</f>
        <v>8.2750000000000004</v>
      </c>
      <c r="F12" s="159"/>
      <c r="G12" s="109"/>
    </row>
    <row r="13" spans="1:7" s="91" customFormat="1" ht="24" customHeight="1" x14ac:dyDescent="0.25">
      <c r="A13" s="96" t="s">
        <v>116</v>
      </c>
      <c r="B13" s="92" t="s">
        <v>134</v>
      </c>
      <c r="C13" s="96">
        <v>300</v>
      </c>
      <c r="D13" s="133">
        <f t="shared" ref="D13:D14" si="2">C13*97.5/100</f>
        <v>292.5</v>
      </c>
      <c r="E13" s="134">
        <f t="shared" ref="E13:E14" si="3">C13*2.5/100</f>
        <v>7.5</v>
      </c>
      <c r="F13" s="159"/>
      <c r="G13" s="109"/>
    </row>
    <row r="14" spans="1:7" s="91" customFormat="1" ht="24" customHeight="1" x14ac:dyDescent="0.25">
      <c r="A14" s="96" t="s">
        <v>116</v>
      </c>
      <c r="B14" s="92" t="s">
        <v>135</v>
      </c>
      <c r="C14" s="96">
        <v>400</v>
      </c>
      <c r="D14" s="133">
        <f t="shared" si="2"/>
        <v>390</v>
      </c>
      <c r="E14" s="134">
        <f t="shared" si="3"/>
        <v>10</v>
      </c>
      <c r="F14" s="160"/>
      <c r="G14" s="109"/>
    </row>
    <row r="15" spans="1:7" s="47" customFormat="1" ht="31.5" x14ac:dyDescent="0.25">
      <c r="A15" s="94">
        <v>2</v>
      </c>
      <c r="B15" s="121" t="s">
        <v>126</v>
      </c>
      <c r="C15" s="94">
        <f>C16</f>
        <v>278</v>
      </c>
      <c r="D15" s="94">
        <f t="shared" ref="D15:E15" si="4">D16</f>
        <v>271</v>
      </c>
      <c r="E15" s="94">
        <f t="shared" si="4"/>
        <v>7</v>
      </c>
      <c r="F15" s="128"/>
      <c r="G15" s="108"/>
    </row>
    <row r="16" spans="1:7" ht="114.75" customHeight="1" x14ac:dyDescent="0.25">
      <c r="A16" s="94" t="s">
        <v>116</v>
      </c>
      <c r="B16" s="120" t="s">
        <v>127</v>
      </c>
      <c r="C16" s="97">
        <f>D16+E16</f>
        <v>278</v>
      </c>
      <c r="D16" s="97">
        <v>271</v>
      </c>
      <c r="E16" s="103">
        <v>7</v>
      </c>
      <c r="F16" s="103" t="s">
        <v>139</v>
      </c>
      <c r="G16" s="108"/>
    </row>
    <row r="17" spans="1:8" s="127" customFormat="1" ht="69.75" customHeight="1" x14ac:dyDescent="0.25">
      <c r="A17" s="98">
        <v>3</v>
      </c>
      <c r="B17" s="126" t="s">
        <v>128</v>
      </c>
      <c r="C17" s="4">
        <f>C18</f>
        <v>167</v>
      </c>
      <c r="D17" s="4">
        <f t="shared" ref="D17:E17" si="5">D18</f>
        <v>163</v>
      </c>
      <c r="E17" s="4">
        <f t="shared" si="5"/>
        <v>4</v>
      </c>
      <c r="F17" s="125"/>
      <c r="G17" s="47"/>
      <c r="H17" s="123"/>
    </row>
    <row r="18" spans="1:8" s="91" customFormat="1" ht="121.35" customHeight="1" x14ac:dyDescent="0.25">
      <c r="A18" s="96" t="s">
        <v>116</v>
      </c>
      <c r="B18" s="120" t="s">
        <v>123</v>
      </c>
      <c r="C18" s="3">
        <f>D18+E18</f>
        <v>167</v>
      </c>
      <c r="D18" s="3">
        <v>163</v>
      </c>
      <c r="E18" s="3">
        <v>4</v>
      </c>
      <c r="F18" s="3" t="s">
        <v>138</v>
      </c>
      <c r="G18" s="18"/>
      <c r="H18"/>
    </row>
    <row r="19" spans="1:8" s="91" customFormat="1" ht="22.5" customHeight="1" x14ac:dyDescent="0.25">
      <c r="A19" s="98" t="s">
        <v>137</v>
      </c>
      <c r="B19" s="98" t="s">
        <v>125</v>
      </c>
      <c r="C19" s="137"/>
      <c r="D19" s="137"/>
      <c r="E19" s="137"/>
      <c r="F19" s="64"/>
      <c r="G19" s="18"/>
      <c r="H19"/>
    </row>
    <row r="20" spans="1:8" s="124" customFormat="1" ht="30.6" customHeight="1" x14ac:dyDescent="0.25">
      <c r="A20" s="98">
        <v>1</v>
      </c>
      <c r="B20" s="121" t="s">
        <v>129</v>
      </c>
      <c r="C20" s="130">
        <f>C21</f>
        <v>40</v>
      </c>
      <c r="D20" s="130">
        <f t="shared" ref="D20:E20" si="6">D21</f>
        <v>39</v>
      </c>
      <c r="E20" s="130">
        <f t="shared" si="6"/>
        <v>1</v>
      </c>
      <c r="F20" s="98"/>
      <c r="G20" s="18"/>
      <c r="H20" s="123"/>
    </row>
    <row r="21" spans="1:8" s="56" customFormat="1" ht="49.7" customHeight="1" x14ac:dyDescent="0.3">
      <c r="A21" s="98" t="s">
        <v>116</v>
      </c>
      <c r="B21" s="120" t="s">
        <v>122</v>
      </c>
      <c r="C21" s="129">
        <f>D21+E21</f>
        <v>40</v>
      </c>
      <c r="D21" s="97">
        <v>39</v>
      </c>
      <c r="E21" s="103">
        <v>1</v>
      </c>
      <c r="F21" s="103" t="s">
        <v>140</v>
      </c>
      <c r="G21" s="108"/>
      <c r="H21" s="119"/>
    </row>
    <row r="22" spans="1:8" s="56" customFormat="1" ht="45.6" customHeight="1" x14ac:dyDescent="0.3">
      <c r="A22" s="98">
        <v>2</v>
      </c>
      <c r="B22" s="117" t="s">
        <v>132</v>
      </c>
      <c r="C22" s="98">
        <f>D22+E22</f>
        <v>159</v>
      </c>
      <c r="D22" s="98">
        <f t="shared" ref="D22:E22" si="7">D23+D24</f>
        <v>155</v>
      </c>
      <c r="E22" s="98">
        <f t="shared" si="7"/>
        <v>4</v>
      </c>
      <c r="F22" s="98"/>
      <c r="G22" s="110"/>
      <c r="H22" s="119"/>
    </row>
    <row r="23" spans="1:8" s="91" customFormat="1" ht="46.35" customHeight="1" x14ac:dyDescent="0.25">
      <c r="A23" s="96" t="s">
        <v>116</v>
      </c>
      <c r="B23" s="118" t="s">
        <v>120</v>
      </c>
      <c r="C23" s="96">
        <f>D23+E23</f>
        <v>104</v>
      </c>
      <c r="D23" s="95">
        <v>101</v>
      </c>
      <c r="E23" s="102">
        <v>3</v>
      </c>
      <c r="F23" s="103" t="s">
        <v>139</v>
      </c>
      <c r="G23" s="109"/>
    </row>
    <row r="24" spans="1:8" s="91" customFormat="1" ht="57" customHeight="1" x14ac:dyDescent="0.25">
      <c r="A24" s="96" t="s">
        <v>116</v>
      </c>
      <c r="B24" s="118" t="s">
        <v>121</v>
      </c>
      <c r="C24" s="96">
        <f>D24+E24</f>
        <v>55</v>
      </c>
      <c r="D24" s="104">
        <v>54</v>
      </c>
      <c r="E24" s="102">
        <v>1</v>
      </c>
      <c r="F24" s="103" t="s">
        <v>141</v>
      </c>
      <c r="G24" s="109"/>
    </row>
    <row r="25" spans="1:8" ht="24" customHeight="1" x14ac:dyDescent="0.25">
      <c r="A25" s="140" t="s">
        <v>110</v>
      </c>
      <c r="B25" s="140"/>
      <c r="C25" s="94">
        <f>D25+E25</f>
        <v>2000</v>
      </c>
      <c r="D25" s="94">
        <f>D9+D15+D17+D20+D22</f>
        <v>1950.2249999999999</v>
      </c>
      <c r="E25" s="94">
        <f>E9+E15+E17+E20+E22</f>
        <v>49.774999999999999</v>
      </c>
      <c r="F25" s="94"/>
      <c r="G25" s="106"/>
    </row>
    <row r="26" spans="1:8" x14ac:dyDescent="0.25">
      <c r="A26" s="111"/>
      <c r="B26" s="111"/>
      <c r="C26" s="106"/>
      <c r="D26" s="106"/>
      <c r="E26" s="106"/>
      <c r="F26" s="106"/>
      <c r="G26" s="106"/>
    </row>
    <row r="27" spans="1:8" x14ac:dyDescent="0.25">
      <c r="A27" s="111"/>
      <c r="B27" s="111"/>
      <c r="C27" s="106"/>
      <c r="D27" s="106"/>
      <c r="E27" s="106"/>
      <c r="F27" s="106"/>
      <c r="G27" s="106"/>
    </row>
    <row r="28" spans="1:8" x14ac:dyDescent="0.25">
      <c r="A28" s="111"/>
      <c r="B28" s="111"/>
      <c r="C28" s="106"/>
      <c r="D28" s="106"/>
      <c r="E28" s="106"/>
      <c r="F28" s="106"/>
      <c r="G28" s="106"/>
    </row>
    <row r="29" spans="1:8" x14ac:dyDescent="0.25">
      <c r="A29" s="111"/>
      <c r="B29" s="111"/>
      <c r="C29" s="106"/>
      <c r="D29" s="106"/>
      <c r="E29" s="106"/>
      <c r="F29" s="106"/>
      <c r="G29" s="106"/>
    </row>
    <row r="30" spans="1:8" x14ac:dyDescent="0.25">
      <c r="A30" s="111"/>
      <c r="B30" s="111"/>
      <c r="C30" s="106"/>
      <c r="D30" s="106"/>
      <c r="E30" s="106"/>
      <c r="F30" s="106"/>
      <c r="G30" s="106"/>
    </row>
    <row r="31" spans="1:8" x14ac:dyDescent="0.25">
      <c r="A31" s="111"/>
      <c r="B31" s="111"/>
      <c r="C31" s="106"/>
      <c r="D31" s="106"/>
      <c r="E31" s="106"/>
      <c r="F31" s="106"/>
      <c r="G31" s="106"/>
    </row>
    <row r="32" spans="1:8" x14ac:dyDescent="0.25">
      <c r="A32" s="111"/>
      <c r="B32" s="111"/>
      <c r="C32" s="106"/>
      <c r="D32" s="106"/>
      <c r="E32" s="106"/>
      <c r="F32" s="106"/>
      <c r="G32" s="106"/>
    </row>
  </sheetData>
  <mergeCells count="12">
    <mergeCell ref="A25:B25"/>
    <mergeCell ref="A3:F3"/>
    <mergeCell ref="A1:F1"/>
    <mergeCell ref="A2:F2"/>
    <mergeCell ref="D4:F4"/>
    <mergeCell ref="A5:A7"/>
    <mergeCell ref="B5:B7"/>
    <mergeCell ref="C5:E5"/>
    <mergeCell ref="F5:F7"/>
    <mergeCell ref="C6:C7"/>
    <mergeCell ref="D6:E6"/>
    <mergeCell ref="F11:F14"/>
  </mergeCells>
  <pageMargins left="0.51181102362204722" right="0.19685039370078741" top="7.874015748031496E-2" bottom="3.937007874015748E-2" header="0.19685039370078741" footer="0.19685039370078741"/>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0"/>
  <sheetViews>
    <sheetView topLeftCell="A88" zoomScale="70" zoomScaleNormal="70" workbookViewId="0">
      <selection activeCell="F96" sqref="F96"/>
    </sheetView>
  </sheetViews>
  <sheetFormatPr defaultColWidth="9.140625" defaultRowHeight="15.75" x14ac:dyDescent="0.25"/>
  <cols>
    <col min="1" max="1" width="7.85546875" style="5" customWidth="1"/>
    <col min="2" max="2" width="88.85546875" style="5" customWidth="1"/>
    <col min="3" max="3" width="23.140625" style="5" customWidth="1"/>
    <col min="4" max="4" width="22.5703125" style="8" customWidth="1"/>
    <col min="5" max="5" width="23" style="9" customWidth="1"/>
    <col min="6" max="6" width="19.85546875" style="82" bestFit="1" customWidth="1"/>
    <col min="7" max="16384" width="9.140625" style="5"/>
  </cols>
  <sheetData>
    <row r="1" spans="1:6" x14ac:dyDescent="0.25">
      <c r="E1" s="87" t="s">
        <v>111</v>
      </c>
    </row>
    <row r="2" spans="1:6" ht="38.85" customHeight="1" x14ac:dyDescent="0.25">
      <c r="A2" s="161" t="s">
        <v>21</v>
      </c>
      <c r="B2" s="161"/>
      <c r="C2" s="161"/>
      <c r="D2" s="161"/>
      <c r="E2" s="161"/>
    </row>
    <row r="3" spans="1:6" ht="16.5" x14ac:dyDescent="0.25">
      <c r="A3" s="162" t="e">
        <f>#REF!</f>
        <v>#REF!</v>
      </c>
      <c r="B3" s="162"/>
      <c r="C3" s="162"/>
      <c r="D3" s="162"/>
      <c r="E3" s="162"/>
    </row>
    <row r="4" spans="1:6" ht="16.5" x14ac:dyDescent="0.25">
      <c r="A4" s="6"/>
      <c r="B4" s="7"/>
      <c r="C4" s="6"/>
      <c r="E4" s="88" t="s">
        <v>112</v>
      </c>
    </row>
    <row r="5" spans="1:6" ht="15.75" customHeight="1" x14ac:dyDescent="0.25">
      <c r="A5" s="163" t="s">
        <v>0</v>
      </c>
      <c r="B5" s="163" t="s">
        <v>1</v>
      </c>
      <c r="C5" s="163" t="s">
        <v>22</v>
      </c>
      <c r="D5" s="164" t="s">
        <v>2</v>
      </c>
      <c r="E5" s="165"/>
    </row>
    <row r="6" spans="1:6" ht="15.75" customHeight="1" x14ac:dyDescent="0.25">
      <c r="A6" s="163"/>
      <c r="B6" s="163"/>
      <c r="C6" s="163"/>
      <c r="D6" s="10" t="s">
        <v>3</v>
      </c>
      <c r="E6" s="11" t="s">
        <v>4</v>
      </c>
    </row>
    <row r="7" spans="1:6" x14ac:dyDescent="0.25">
      <c r="A7" s="4">
        <v>1</v>
      </c>
      <c r="B7" s="1" t="s">
        <v>23</v>
      </c>
      <c r="C7" s="12">
        <f>C8</f>
        <v>99000000</v>
      </c>
      <c r="D7" s="12">
        <f>D8</f>
        <v>92000000</v>
      </c>
      <c r="E7" s="13">
        <f>E8</f>
        <v>7000000</v>
      </c>
      <c r="F7" s="82">
        <f>1448000000/22021000000</f>
        <v>6.5755415285409388E-2</v>
      </c>
    </row>
    <row r="8" spans="1:6" s="18" customFormat="1" ht="20.25" customHeight="1" x14ac:dyDescent="0.25">
      <c r="A8" s="14"/>
      <c r="B8" s="15" t="s">
        <v>24</v>
      </c>
      <c r="C8" s="16">
        <f>SUM(C9:C17)</f>
        <v>99000000</v>
      </c>
      <c r="D8" s="16">
        <f t="shared" ref="D8" si="0">SUM(D9:D17)</f>
        <v>92000000</v>
      </c>
      <c r="E8" s="17">
        <f>SUM(E9:E17)</f>
        <v>7000000</v>
      </c>
      <c r="F8" s="83">
        <f>SUM(F9:F17)</f>
        <v>6509786.1132555306</v>
      </c>
    </row>
    <row r="9" spans="1:6" ht="15.75" customHeight="1" x14ac:dyDescent="0.25">
      <c r="A9" s="3"/>
      <c r="B9" s="19" t="s">
        <v>19</v>
      </c>
      <c r="C9" s="20">
        <v>15000000</v>
      </c>
      <c r="D9" s="21">
        <f>C9-E9</f>
        <v>14014000</v>
      </c>
      <c r="E9" s="22">
        <v>986000</v>
      </c>
      <c r="F9" s="84">
        <f>C9*$F$7</f>
        <v>986331.22928114084</v>
      </c>
    </row>
    <row r="10" spans="1:6" ht="15.75" customHeight="1" x14ac:dyDescent="0.25">
      <c r="A10" s="3"/>
      <c r="B10" s="19" t="s">
        <v>16</v>
      </c>
      <c r="C10" s="20">
        <v>21000000</v>
      </c>
      <c r="D10" s="21">
        <f t="shared" ref="D10:D17" si="1">C10-E10</f>
        <v>19126000</v>
      </c>
      <c r="E10" s="22">
        <f>1972000-98000</f>
        <v>1874000</v>
      </c>
      <c r="F10" s="84">
        <f t="shared" ref="F10:F74" si="2">C10*$F$7</f>
        <v>1380863.7209935971</v>
      </c>
    </row>
    <row r="11" spans="1:6" ht="15.75" customHeight="1" x14ac:dyDescent="0.25">
      <c r="A11" s="3"/>
      <c r="B11" s="19" t="s">
        <v>10</v>
      </c>
      <c r="C11" s="20">
        <v>24000000</v>
      </c>
      <c r="D11" s="21">
        <f t="shared" si="1"/>
        <v>22422000</v>
      </c>
      <c r="E11" s="22">
        <v>1578000</v>
      </c>
      <c r="F11" s="84">
        <f t="shared" si="2"/>
        <v>1578129.9668498253</v>
      </c>
    </row>
    <row r="12" spans="1:6" ht="15.75" customHeight="1" x14ac:dyDescent="0.25">
      <c r="A12" s="3"/>
      <c r="B12" s="19" t="s">
        <v>6</v>
      </c>
      <c r="C12" s="20">
        <v>9000000</v>
      </c>
      <c r="D12" s="21">
        <f t="shared" si="1"/>
        <v>8410000</v>
      </c>
      <c r="E12" s="22">
        <v>590000</v>
      </c>
      <c r="F12" s="84">
        <f t="shared" si="2"/>
        <v>591798.7375686845</v>
      </c>
    </row>
    <row r="13" spans="1:6" ht="15.75" customHeight="1" x14ac:dyDescent="0.25">
      <c r="A13" s="3"/>
      <c r="B13" s="19" t="s">
        <v>7</v>
      </c>
      <c r="C13" s="20">
        <v>9000000</v>
      </c>
      <c r="D13" s="21">
        <f t="shared" si="1"/>
        <v>8410000</v>
      </c>
      <c r="E13" s="22">
        <v>590000</v>
      </c>
      <c r="F13" s="84">
        <f t="shared" si="2"/>
        <v>591798.7375686845</v>
      </c>
    </row>
    <row r="14" spans="1:6" ht="15.75" customHeight="1" x14ac:dyDescent="0.25">
      <c r="A14" s="23"/>
      <c r="B14" s="19" t="s">
        <v>8</v>
      </c>
      <c r="C14" s="20">
        <v>3000000</v>
      </c>
      <c r="D14" s="21">
        <f t="shared" si="1"/>
        <v>2803000</v>
      </c>
      <c r="E14" s="22">
        <v>197000</v>
      </c>
      <c r="F14" s="84">
        <f t="shared" si="2"/>
        <v>197266.24585622817</v>
      </c>
    </row>
    <row r="15" spans="1:6" ht="15.75" customHeight="1" x14ac:dyDescent="0.25">
      <c r="A15" s="3"/>
      <c r="B15" s="19" t="s">
        <v>15</v>
      </c>
      <c r="C15" s="20">
        <v>6000000</v>
      </c>
      <c r="D15" s="21">
        <f t="shared" si="1"/>
        <v>5605000</v>
      </c>
      <c r="E15" s="22">
        <v>395000</v>
      </c>
      <c r="F15" s="84">
        <f t="shared" si="2"/>
        <v>394532.49171245634</v>
      </c>
    </row>
    <row r="16" spans="1:6" ht="15.75" customHeight="1" x14ac:dyDescent="0.25">
      <c r="A16" s="3"/>
      <c r="B16" s="19" t="s">
        <v>14</v>
      </c>
      <c r="C16" s="20">
        <v>6000000</v>
      </c>
      <c r="D16" s="21">
        <f t="shared" si="1"/>
        <v>5605000</v>
      </c>
      <c r="E16" s="22">
        <v>395000</v>
      </c>
      <c r="F16" s="84">
        <f t="shared" si="2"/>
        <v>394532.49171245634</v>
      </c>
    </row>
    <row r="17" spans="1:6" ht="15.75" customHeight="1" x14ac:dyDescent="0.25">
      <c r="A17" s="3"/>
      <c r="B17" s="19" t="s">
        <v>13</v>
      </c>
      <c r="C17" s="20">
        <v>6000000</v>
      </c>
      <c r="D17" s="21">
        <f t="shared" si="1"/>
        <v>5605000</v>
      </c>
      <c r="E17" s="22">
        <v>395000</v>
      </c>
      <c r="F17" s="84">
        <f t="shared" si="2"/>
        <v>394532.49171245634</v>
      </c>
    </row>
    <row r="18" spans="1:6" ht="31.5" customHeight="1" x14ac:dyDescent="0.25">
      <c r="A18" s="4">
        <v>2</v>
      </c>
      <c r="B18" s="24" t="s">
        <v>25</v>
      </c>
      <c r="C18" s="25">
        <f>C19+C35</f>
        <v>17386333442</v>
      </c>
      <c r="D18" s="25">
        <f>D19+D35</f>
        <v>16809052442</v>
      </c>
      <c r="E18" s="25">
        <f>E19+E35</f>
        <v>577281000</v>
      </c>
      <c r="F18" s="84">
        <f t="shared" si="2"/>
        <v>1143245575.7693112</v>
      </c>
    </row>
    <row r="19" spans="1:6" ht="31.5" x14ac:dyDescent="0.25">
      <c r="A19" s="14" t="s">
        <v>26</v>
      </c>
      <c r="B19" s="26" t="s">
        <v>27</v>
      </c>
      <c r="C19" s="27">
        <f>C20+C28</f>
        <v>8607095542</v>
      </c>
      <c r="D19" s="27">
        <f>D20+D28</f>
        <v>8607095542</v>
      </c>
      <c r="E19" s="22"/>
      <c r="F19" s="84">
        <f t="shared" si="2"/>
        <v>565963141.76540577</v>
      </c>
    </row>
    <row r="20" spans="1:6" x14ac:dyDescent="0.25">
      <c r="A20" s="28" t="s">
        <v>28</v>
      </c>
      <c r="B20" s="29" t="s">
        <v>29</v>
      </c>
      <c r="C20" s="30">
        <f>SUM(C21:C27)</f>
        <v>7888348000</v>
      </c>
      <c r="D20" s="30">
        <f>SUM(D21:D27)</f>
        <v>7888348000</v>
      </c>
      <c r="E20" s="22"/>
      <c r="F20" s="84">
        <f t="shared" si="2"/>
        <v>518701598.6558286</v>
      </c>
    </row>
    <row r="21" spans="1:6" x14ac:dyDescent="0.25">
      <c r="A21" s="3"/>
      <c r="B21" s="31" t="s">
        <v>9</v>
      </c>
      <c r="C21" s="32">
        <v>281977956</v>
      </c>
      <c r="D21" s="32">
        <v>281977956</v>
      </c>
      <c r="E21" s="22"/>
      <c r="F21" s="84">
        <f t="shared" si="2"/>
        <v>18541577.598110896</v>
      </c>
    </row>
    <row r="22" spans="1:6" x14ac:dyDescent="0.25">
      <c r="A22" s="3"/>
      <c r="B22" s="31" t="s">
        <v>30</v>
      </c>
      <c r="C22" s="32">
        <v>951673284</v>
      </c>
      <c r="D22" s="32">
        <v>951673284</v>
      </c>
      <c r="E22" s="22"/>
      <c r="F22" s="84">
        <f t="shared" si="2"/>
        <v>62577672.005449347</v>
      </c>
    </row>
    <row r="23" spans="1:6" x14ac:dyDescent="0.25">
      <c r="A23" s="3"/>
      <c r="B23" s="31" t="s">
        <v>6</v>
      </c>
      <c r="C23" s="32">
        <v>1063680366</v>
      </c>
      <c r="D23" s="32">
        <v>1063680366</v>
      </c>
      <c r="E23" s="22"/>
      <c r="F23" s="84">
        <f t="shared" si="2"/>
        <v>69942744.197266251</v>
      </c>
    </row>
    <row r="24" spans="1:6" x14ac:dyDescent="0.25">
      <c r="A24" s="3"/>
      <c r="B24" s="31" t="s">
        <v>31</v>
      </c>
      <c r="C24" s="32">
        <v>450204204</v>
      </c>
      <c r="D24" s="32">
        <v>450204204</v>
      </c>
      <c r="E24" s="22"/>
      <c r="F24" s="84">
        <f t="shared" si="2"/>
        <v>29603364.397257168</v>
      </c>
    </row>
    <row r="25" spans="1:6" x14ac:dyDescent="0.25">
      <c r="A25" s="3"/>
      <c r="B25" s="31" t="s">
        <v>32</v>
      </c>
      <c r="C25" s="32">
        <v>681292050</v>
      </c>
      <c r="D25" s="32">
        <v>681292050</v>
      </c>
      <c r="E25" s="22"/>
      <c r="F25" s="84">
        <f t="shared" si="2"/>
        <v>44798641.678397894</v>
      </c>
    </row>
    <row r="26" spans="1:6" x14ac:dyDescent="0.25">
      <c r="A26" s="3"/>
      <c r="B26" s="33" t="s">
        <v>33</v>
      </c>
      <c r="C26" s="32">
        <v>3973328814</v>
      </c>
      <c r="D26" s="32">
        <v>3973328814</v>
      </c>
      <c r="E26" s="22"/>
      <c r="F26" s="84">
        <f t="shared" si="2"/>
        <v>261267886.23005316</v>
      </c>
    </row>
    <row r="27" spans="1:6" x14ac:dyDescent="0.25">
      <c r="A27" s="3"/>
      <c r="B27" s="34" t="s">
        <v>34</v>
      </c>
      <c r="C27" s="32">
        <v>486191326</v>
      </c>
      <c r="D27" s="32">
        <v>486191326</v>
      </c>
      <c r="E27" s="22"/>
      <c r="F27" s="84">
        <f t="shared" si="2"/>
        <v>31969712.549293857</v>
      </c>
    </row>
    <row r="28" spans="1:6" s="36" customFormat="1" x14ac:dyDescent="0.25">
      <c r="A28" s="28" t="s">
        <v>28</v>
      </c>
      <c r="B28" s="29" t="s">
        <v>35</v>
      </c>
      <c r="C28" s="30">
        <f>SUM(C29:C34)</f>
        <v>718747542</v>
      </c>
      <c r="D28" s="30">
        <f>SUM(D29:D34)</f>
        <v>718747542</v>
      </c>
      <c r="E28" s="35"/>
      <c r="F28" s="84">
        <f t="shared" si="2"/>
        <v>47261543.109577224</v>
      </c>
    </row>
    <row r="29" spans="1:6" x14ac:dyDescent="0.25">
      <c r="A29" s="3"/>
      <c r="B29" s="34" t="s">
        <v>9</v>
      </c>
      <c r="C29" s="32">
        <v>83177600</v>
      </c>
      <c r="D29" s="32">
        <v>83177600</v>
      </c>
      <c r="E29" s="22"/>
      <c r="F29" s="84">
        <f t="shared" si="2"/>
        <v>5469377.630443668</v>
      </c>
    </row>
    <row r="30" spans="1:6" x14ac:dyDescent="0.25">
      <c r="A30" s="3"/>
      <c r="B30" s="34" t="s">
        <v>12</v>
      </c>
      <c r="C30" s="32">
        <v>343665000</v>
      </c>
      <c r="D30" s="32">
        <v>343665000</v>
      </c>
      <c r="E30" s="22"/>
      <c r="F30" s="84">
        <f t="shared" si="2"/>
        <v>22597834.794060219</v>
      </c>
    </row>
    <row r="31" spans="1:6" x14ac:dyDescent="0.25">
      <c r="A31" s="3"/>
      <c r="B31" s="34" t="s">
        <v>6</v>
      </c>
      <c r="C31" s="32">
        <v>74685417</v>
      </c>
      <c r="D31" s="32">
        <v>74685417</v>
      </c>
      <c r="E31" s="22"/>
      <c r="F31" s="84">
        <f t="shared" si="2"/>
        <v>4910970.6105989739</v>
      </c>
    </row>
    <row r="32" spans="1:6" x14ac:dyDescent="0.25">
      <c r="A32" s="3"/>
      <c r="B32" s="34" t="s">
        <v>10</v>
      </c>
      <c r="C32" s="32">
        <v>28822565</v>
      </c>
      <c r="D32" s="32">
        <v>28822565</v>
      </c>
      <c r="E32" s="22"/>
      <c r="F32" s="84">
        <f t="shared" si="2"/>
        <v>1895239.7311657057</v>
      </c>
    </row>
    <row r="33" spans="1:6" x14ac:dyDescent="0.25">
      <c r="A33" s="3"/>
      <c r="B33" s="34" t="s">
        <v>8</v>
      </c>
      <c r="C33" s="32">
        <v>103694584</v>
      </c>
      <c r="D33" s="32">
        <v>103694584</v>
      </c>
      <c r="E33" s="22"/>
      <c r="F33" s="84">
        <f t="shared" si="2"/>
        <v>6818480.4337677676</v>
      </c>
    </row>
    <row r="34" spans="1:6" x14ac:dyDescent="0.25">
      <c r="A34" s="3"/>
      <c r="B34" s="34" t="s">
        <v>19</v>
      </c>
      <c r="C34" s="32">
        <v>84702376</v>
      </c>
      <c r="D34" s="32">
        <v>84702376</v>
      </c>
      <c r="E34" s="22"/>
      <c r="F34" s="84">
        <f t="shared" si="2"/>
        <v>5569639.9095408935</v>
      </c>
    </row>
    <row r="35" spans="1:6" ht="43.5" customHeight="1" x14ac:dyDescent="0.25">
      <c r="A35" s="14" t="s">
        <v>36</v>
      </c>
      <c r="B35" s="26" t="s">
        <v>37</v>
      </c>
      <c r="C35" s="27">
        <f>C36+C57</f>
        <v>8779237900</v>
      </c>
      <c r="D35" s="27">
        <f>D36+D57</f>
        <v>8201956900</v>
      </c>
      <c r="E35" s="13">
        <f>E36+E57</f>
        <v>577281000</v>
      </c>
      <c r="F35" s="84">
        <f t="shared" si="2"/>
        <v>577282434.00390542</v>
      </c>
    </row>
    <row r="36" spans="1:6" s="18" customFormat="1" ht="20.100000000000001" customHeight="1" x14ac:dyDescent="0.25">
      <c r="A36" s="14" t="s">
        <v>38</v>
      </c>
      <c r="B36" s="26" t="s">
        <v>39</v>
      </c>
      <c r="C36" s="27">
        <f>C37+C41+C44+C47+C50+C54</f>
        <v>5550000000</v>
      </c>
      <c r="D36" s="27">
        <f>D37+D41+D44+D47+D50+D54</f>
        <v>5185058000</v>
      </c>
      <c r="E36" s="37">
        <f>E37+E41+E44+E47+E50+E54</f>
        <v>364942000</v>
      </c>
      <c r="F36" s="84">
        <f t="shared" si="2"/>
        <v>364942554.8340221</v>
      </c>
    </row>
    <row r="37" spans="1:6" s="18" customFormat="1" x14ac:dyDescent="0.25">
      <c r="A37" s="14"/>
      <c r="B37" s="26" t="s">
        <v>9</v>
      </c>
      <c r="C37" s="38">
        <f>SUM(C38:C40)</f>
        <v>1300000000</v>
      </c>
      <c r="D37" s="38">
        <f>SUM(D38:D40)</f>
        <v>1214517000</v>
      </c>
      <c r="E37" s="37">
        <f>E38+E39+E40</f>
        <v>85483000</v>
      </c>
      <c r="F37" s="85">
        <f t="shared" si="2"/>
        <v>85482039.871032208</v>
      </c>
    </row>
    <row r="38" spans="1:6" x14ac:dyDescent="0.25">
      <c r="A38" s="3"/>
      <c r="B38" s="33" t="s">
        <v>40</v>
      </c>
      <c r="C38" s="32">
        <v>300000000</v>
      </c>
      <c r="D38" s="39">
        <f t="shared" ref="D38:D40" si="3">C38-E38</f>
        <v>280273000</v>
      </c>
      <c r="E38" s="40">
        <v>19727000</v>
      </c>
      <c r="F38" s="84">
        <f t="shared" si="2"/>
        <v>19726624.585622817</v>
      </c>
    </row>
    <row r="39" spans="1:6" x14ac:dyDescent="0.25">
      <c r="A39" s="3"/>
      <c r="B39" s="33" t="s">
        <v>41</v>
      </c>
      <c r="C39" s="32">
        <v>500000000</v>
      </c>
      <c r="D39" s="39">
        <f t="shared" si="3"/>
        <v>467122000</v>
      </c>
      <c r="E39" s="40">
        <v>32878000</v>
      </c>
      <c r="F39" s="84">
        <f t="shared" si="2"/>
        <v>32877707.642704695</v>
      </c>
    </row>
    <row r="40" spans="1:6" x14ac:dyDescent="0.25">
      <c r="A40" s="3"/>
      <c r="B40" s="33" t="s">
        <v>5</v>
      </c>
      <c r="C40" s="32">
        <v>500000000</v>
      </c>
      <c r="D40" s="39">
        <f t="shared" si="3"/>
        <v>467122000</v>
      </c>
      <c r="E40" s="40">
        <v>32878000</v>
      </c>
      <c r="F40" s="84">
        <f t="shared" si="2"/>
        <v>32877707.642704695</v>
      </c>
    </row>
    <row r="41" spans="1:6" s="18" customFormat="1" x14ac:dyDescent="0.25">
      <c r="A41" s="14"/>
      <c r="B41" s="41" t="s">
        <v>19</v>
      </c>
      <c r="C41" s="42">
        <f>SUM(C42:C43)</f>
        <v>1200000000</v>
      </c>
      <c r="D41" s="42">
        <f>SUM(D42:D43)</f>
        <v>1121094000</v>
      </c>
      <c r="E41" s="43">
        <f>E42+E43</f>
        <v>78906000</v>
      </c>
      <c r="F41" s="85">
        <f>C41*$F$7</f>
        <v>78906498.342491269</v>
      </c>
    </row>
    <row r="42" spans="1:6" x14ac:dyDescent="0.25">
      <c r="A42" s="3"/>
      <c r="B42" s="33" t="s">
        <v>42</v>
      </c>
      <c r="C42" s="32">
        <v>700000000</v>
      </c>
      <c r="D42" s="21">
        <f>C42-E42</f>
        <v>653972000</v>
      </c>
      <c r="E42" s="40">
        <v>46028000</v>
      </c>
      <c r="F42" s="84">
        <f t="shared" si="2"/>
        <v>46028790.699786574</v>
      </c>
    </row>
    <row r="43" spans="1:6" x14ac:dyDescent="0.25">
      <c r="A43" s="3"/>
      <c r="B43" s="33" t="s">
        <v>43</v>
      </c>
      <c r="C43" s="32">
        <v>500000000</v>
      </c>
      <c r="D43" s="21">
        <f t="shared" ref="D43" si="4">C43-E43</f>
        <v>467122000</v>
      </c>
      <c r="E43" s="40">
        <v>32878000</v>
      </c>
      <c r="F43" s="84">
        <f t="shared" si="2"/>
        <v>32877707.642704695</v>
      </c>
    </row>
    <row r="44" spans="1:6" s="18" customFormat="1" x14ac:dyDescent="0.25">
      <c r="A44" s="14"/>
      <c r="B44" s="41" t="s">
        <v>10</v>
      </c>
      <c r="C44" s="42">
        <f>C45+C46</f>
        <v>800000000</v>
      </c>
      <c r="D44" s="42">
        <f>D45+D46</f>
        <v>747395000</v>
      </c>
      <c r="E44" s="43">
        <f>E45+E46</f>
        <v>52605000</v>
      </c>
      <c r="F44" s="85">
        <f t="shared" si="2"/>
        <v>52604332.228327513</v>
      </c>
    </row>
    <row r="45" spans="1:6" x14ac:dyDescent="0.25">
      <c r="A45" s="3"/>
      <c r="B45" s="33" t="s">
        <v>44</v>
      </c>
      <c r="C45" s="32">
        <v>300000000</v>
      </c>
      <c r="D45" s="21">
        <f>C45-E45</f>
        <v>280273000</v>
      </c>
      <c r="E45" s="40">
        <v>19727000</v>
      </c>
      <c r="F45" s="84">
        <f>C45*$F$7</f>
        <v>19726624.585622817</v>
      </c>
    </row>
    <row r="46" spans="1:6" x14ac:dyDescent="0.25">
      <c r="A46" s="3"/>
      <c r="B46" s="33" t="s">
        <v>20</v>
      </c>
      <c r="C46" s="32">
        <v>500000000</v>
      </c>
      <c r="D46" s="21">
        <f>C46-E46</f>
        <v>467122000</v>
      </c>
      <c r="E46" s="40">
        <v>32878000</v>
      </c>
      <c r="F46" s="84">
        <f t="shared" si="2"/>
        <v>32877707.642704695</v>
      </c>
    </row>
    <row r="47" spans="1:6" s="18" customFormat="1" x14ac:dyDescent="0.25">
      <c r="A47" s="14"/>
      <c r="B47" s="41" t="s">
        <v>6</v>
      </c>
      <c r="C47" s="42">
        <f>C48+C49</f>
        <v>400000000</v>
      </c>
      <c r="D47" s="42">
        <f>D48+D49</f>
        <v>373698000</v>
      </c>
      <c r="E47" s="43">
        <f>E48+E49</f>
        <v>26302000</v>
      </c>
      <c r="F47" s="85">
        <f t="shared" si="2"/>
        <v>26302166.114163756</v>
      </c>
    </row>
    <row r="48" spans="1:6" x14ac:dyDescent="0.25">
      <c r="A48" s="3"/>
      <c r="B48" s="33" t="s">
        <v>45</v>
      </c>
      <c r="C48" s="32">
        <v>250000000</v>
      </c>
      <c r="D48" s="21">
        <f>C48-E48</f>
        <v>233561000</v>
      </c>
      <c r="E48" s="40">
        <v>16439000</v>
      </c>
      <c r="F48" s="84">
        <f t="shared" si="2"/>
        <v>16438853.821352348</v>
      </c>
    </row>
    <row r="49" spans="1:6" x14ac:dyDescent="0.25">
      <c r="A49" s="3"/>
      <c r="B49" s="33" t="s">
        <v>46</v>
      </c>
      <c r="C49" s="32">
        <v>150000000</v>
      </c>
      <c r="D49" s="21">
        <f>C49-E49</f>
        <v>140137000</v>
      </c>
      <c r="E49" s="40">
        <v>9863000</v>
      </c>
      <c r="F49" s="84">
        <f t="shared" si="2"/>
        <v>9863312.2928114086</v>
      </c>
    </row>
    <row r="50" spans="1:6" s="18" customFormat="1" x14ac:dyDescent="0.25">
      <c r="A50" s="14"/>
      <c r="B50" s="41" t="s">
        <v>8</v>
      </c>
      <c r="C50" s="16">
        <f>SUM(C51:C53)</f>
        <v>1200000000</v>
      </c>
      <c r="D50" s="16">
        <f>SUM(D51:D53)</f>
        <v>1121094000</v>
      </c>
      <c r="E50" s="43">
        <f>E51+E53+E52</f>
        <v>78906000</v>
      </c>
      <c r="F50" s="85">
        <f t="shared" si="2"/>
        <v>78906498.342491269</v>
      </c>
    </row>
    <row r="51" spans="1:6" s="90" customFormat="1" x14ac:dyDescent="0.25">
      <c r="A51" s="71"/>
      <c r="B51" s="48" t="s">
        <v>47</v>
      </c>
      <c r="C51" s="74">
        <v>250000000</v>
      </c>
      <c r="D51" s="75">
        <f>C51-E51</f>
        <v>233561000</v>
      </c>
      <c r="E51" s="89">
        <v>16439000</v>
      </c>
      <c r="F51" s="84">
        <f t="shared" si="2"/>
        <v>16438853.821352348</v>
      </c>
    </row>
    <row r="52" spans="1:6" s="90" customFormat="1" x14ac:dyDescent="0.25">
      <c r="A52" s="71"/>
      <c r="B52" s="48" t="s">
        <v>114</v>
      </c>
      <c r="C52" s="74">
        <v>350000000</v>
      </c>
      <c r="D52" s="75">
        <f>C52-E52</f>
        <v>326986000</v>
      </c>
      <c r="E52" s="89">
        <v>23014000</v>
      </c>
      <c r="F52" s="84">
        <f t="shared" si="2"/>
        <v>23014395.349893287</v>
      </c>
    </row>
    <row r="53" spans="1:6" s="90" customFormat="1" x14ac:dyDescent="0.25">
      <c r="A53" s="71"/>
      <c r="B53" s="48" t="s">
        <v>42</v>
      </c>
      <c r="C53" s="74">
        <v>600000000</v>
      </c>
      <c r="D53" s="75">
        <f>C53-E53</f>
        <v>560547000</v>
      </c>
      <c r="E53" s="89">
        <v>39453000</v>
      </c>
      <c r="F53" s="84">
        <f t="shared" si="2"/>
        <v>39453249.171245635</v>
      </c>
    </row>
    <row r="54" spans="1:6" s="18" customFormat="1" x14ac:dyDescent="0.25">
      <c r="A54" s="14"/>
      <c r="B54" s="41" t="s">
        <v>7</v>
      </c>
      <c r="C54" s="44">
        <f>C55+C56</f>
        <v>650000000</v>
      </c>
      <c r="D54" s="44">
        <f>D55+D56</f>
        <v>607260000</v>
      </c>
      <c r="E54" s="43">
        <f>E55+E56</f>
        <v>42740000</v>
      </c>
      <c r="F54" s="85">
        <f t="shared" si="2"/>
        <v>42741019.935516104</v>
      </c>
    </row>
    <row r="55" spans="1:6" x14ac:dyDescent="0.25">
      <c r="A55" s="3"/>
      <c r="B55" s="33" t="s">
        <v>48</v>
      </c>
      <c r="C55" s="32">
        <v>350000000</v>
      </c>
      <c r="D55" s="21">
        <f>C55-E55</f>
        <v>326986000</v>
      </c>
      <c r="E55" s="40">
        <v>23014000</v>
      </c>
      <c r="F55" s="84">
        <f t="shared" si="2"/>
        <v>23014395.349893287</v>
      </c>
    </row>
    <row r="56" spans="1:6" x14ac:dyDescent="0.25">
      <c r="A56" s="3"/>
      <c r="B56" s="33" t="s">
        <v>47</v>
      </c>
      <c r="C56" s="32">
        <v>300000000</v>
      </c>
      <c r="D56" s="21">
        <f>C56-E56</f>
        <v>280274000</v>
      </c>
      <c r="E56" s="40">
        <v>19726000</v>
      </c>
      <c r="F56" s="84">
        <f t="shared" si="2"/>
        <v>19726624.585622817</v>
      </c>
    </row>
    <row r="57" spans="1:6" s="18" customFormat="1" x14ac:dyDescent="0.25">
      <c r="A57" s="14" t="s">
        <v>49</v>
      </c>
      <c r="B57" s="41" t="s">
        <v>50</v>
      </c>
      <c r="C57" s="44">
        <f>C58+C62</f>
        <v>3229237900</v>
      </c>
      <c r="D57" s="44">
        <f>D58+D62</f>
        <v>3016898900</v>
      </c>
      <c r="E57" s="44">
        <f>E58+E62</f>
        <v>212339000</v>
      </c>
      <c r="F57" s="84">
        <f t="shared" si="2"/>
        <v>212339879.16988331</v>
      </c>
    </row>
    <row r="58" spans="1:6" s="36" customFormat="1" x14ac:dyDescent="0.25">
      <c r="A58" s="28"/>
      <c r="B58" s="45" t="s">
        <v>12</v>
      </c>
      <c r="C58" s="30">
        <f>C59+C60+C61</f>
        <v>2404237900</v>
      </c>
      <c r="D58" s="30">
        <f>D59+D60+D61</f>
        <v>2246146900</v>
      </c>
      <c r="E58" s="46">
        <f>E59+E60+E61</f>
        <v>158091000</v>
      </c>
      <c r="F58" s="84">
        <f t="shared" si="2"/>
        <v>158091661.55942056</v>
      </c>
    </row>
    <row r="59" spans="1:6" x14ac:dyDescent="0.25">
      <c r="A59" s="3"/>
      <c r="B59" s="33" t="s">
        <v>51</v>
      </c>
      <c r="C59" s="32">
        <v>950000000</v>
      </c>
      <c r="D59" s="21">
        <f>C59-E59</f>
        <v>887532000</v>
      </c>
      <c r="E59" s="40">
        <v>62468000</v>
      </c>
      <c r="F59" s="84">
        <f t="shared" si="2"/>
        <v>62467644.521138921</v>
      </c>
    </row>
    <row r="60" spans="1:6" x14ac:dyDescent="0.25">
      <c r="A60" s="3"/>
      <c r="B60" s="33" t="s">
        <v>52</v>
      </c>
      <c r="C60" s="32">
        <v>676854400</v>
      </c>
      <c r="D60" s="21">
        <f t="shared" ref="D60:D61" si="5">C60-E60</f>
        <v>632348400</v>
      </c>
      <c r="E60" s="40">
        <v>44506000</v>
      </c>
      <c r="F60" s="84">
        <f t="shared" si="2"/>
        <v>44506842.159756601</v>
      </c>
    </row>
    <row r="61" spans="1:6" x14ac:dyDescent="0.25">
      <c r="A61" s="3"/>
      <c r="B61" s="33" t="s">
        <v>53</v>
      </c>
      <c r="C61" s="32">
        <v>777383500</v>
      </c>
      <c r="D61" s="21">
        <f t="shared" si="5"/>
        <v>726266500</v>
      </c>
      <c r="E61" s="40">
        <v>51117000</v>
      </c>
      <c r="F61" s="84">
        <f t="shared" si="2"/>
        <v>51117174.878525048</v>
      </c>
    </row>
    <row r="62" spans="1:6" s="36" customFormat="1" x14ac:dyDescent="0.25">
      <c r="A62" s="28"/>
      <c r="B62" s="45" t="s">
        <v>8</v>
      </c>
      <c r="C62" s="30">
        <f>C63</f>
        <v>825000000</v>
      </c>
      <c r="D62" s="30">
        <f>D63</f>
        <v>770752000</v>
      </c>
      <c r="E62" s="46">
        <f>E63</f>
        <v>54248000</v>
      </c>
      <c r="F62" s="84">
        <f t="shared" si="2"/>
        <v>54248217.610462748</v>
      </c>
    </row>
    <row r="63" spans="1:6" x14ac:dyDescent="0.25">
      <c r="A63" s="3"/>
      <c r="B63" s="33" t="s">
        <v>51</v>
      </c>
      <c r="C63" s="32">
        <v>825000000</v>
      </c>
      <c r="D63" s="21">
        <f>C63-E63</f>
        <v>770752000</v>
      </c>
      <c r="E63" s="40">
        <v>54248000</v>
      </c>
      <c r="F63" s="84">
        <f t="shared" si="2"/>
        <v>54248217.610462748</v>
      </c>
    </row>
    <row r="64" spans="1:6" s="47" customFormat="1" ht="31.5" x14ac:dyDescent="0.25">
      <c r="A64" s="4">
        <v>3</v>
      </c>
      <c r="B64" s="1" t="s">
        <v>54</v>
      </c>
      <c r="C64" s="25">
        <f>C65+C95</f>
        <v>6922488762</v>
      </c>
      <c r="D64" s="25">
        <f>D65+D95</f>
        <v>6467411762</v>
      </c>
      <c r="E64" s="25">
        <f t="shared" ref="E64" si="6">E65+E95</f>
        <v>455077000</v>
      </c>
      <c r="F64" s="84">
        <f t="shared" si="2"/>
        <v>455191123.35388952</v>
      </c>
    </row>
    <row r="65" spans="1:6" s="18" customFormat="1" x14ac:dyDescent="0.25">
      <c r="A65" s="14" t="s">
        <v>55</v>
      </c>
      <c r="B65" s="41" t="s">
        <v>56</v>
      </c>
      <c r="C65" s="27">
        <f>C66+C70+C74+C77+C79+C82+C84+C86+C88+C91+C93</f>
        <v>4468000000</v>
      </c>
      <c r="D65" s="27">
        <f>D66+D70+D74+D77+D79+D82+D84+D86+D88+D91+D93</f>
        <v>4174205000</v>
      </c>
      <c r="E65" s="37">
        <f>E66+E70+E74+E77+E79+E82+E84+E86+E88+E91+E93</f>
        <v>293795000</v>
      </c>
      <c r="F65" s="84">
        <f t="shared" si="2"/>
        <v>293795195.49520916</v>
      </c>
    </row>
    <row r="66" spans="1:6" s="18" customFormat="1" ht="19.5" customHeight="1" x14ac:dyDescent="0.25">
      <c r="A66" s="14" t="s">
        <v>38</v>
      </c>
      <c r="B66" s="41" t="s">
        <v>9</v>
      </c>
      <c r="C66" s="38">
        <f>SUM(C67:C69)</f>
        <v>350000000</v>
      </c>
      <c r="D66" s="38">
        <f>SUM(D67:D69)</f>
        <v>326986000</v>
      </c>
      <c r="E66" s="37">
        <f>E67+E68+E69</f>
        <v>23014000</v>
      </c>
      <c r="F66" s="85">
        <f t="shared" si="2"/>
        <v>23014395.349893287</v>
      </c>
    </row>
    <row r="67" spans="1:6" ht="19.5" customHeight="1" x14ac:dyDescent="0.25">
      <c r="A67" s="3"/>
      <c r="B67" s="48" t="s">
        <v>57</v>
      </c>
      <c r="C67" s="32">
        <v>150000000</v>
      </c>
      <c r="D67" s="21">
        <f>C67-E67</f>
        <v>140137000</v>
      </c>
      <c r="E67" s="40">
        <v>9863000</v>
      </c>
      <c r="F67" s="84">
        <f t="shared" si="2"/>
        <v>9863312.2928114086</v>
      </c>
    </row>
    <row r="68" spans="1:6" ht="19.5" customHeight="1" x14ac:dyDescent="0.25">
      <c r="A68" s="3"/>
      <c r="B68" s="48" t="s">
        <v>58</v>
      </c>
      <c r="C68" s="32">
        <v>100000000</v>
      </c>
      <c r="D68" s="21">
        <f t="shared" ref="D68:D69" si="7">C68-E68</f>
        <v>93424000</v>
      </c>
      <c r="E68" s="40">
        <v>6576000</v>
      </c>
      <c r="F68" s="84">
        <f t="shared" si="2"/>
        <v>6575541.5285409391</v>
      </c>
    </row>
    <row r="69" spans="1:6" ht="19.5" customHeight="1" x14ac:dyDescent="0.25">
      <c r="A69" s="3"/>
      <c r="B69" s="48" t="s">
        <v>59</v>
      </c>
      <c r="C69" s="32">
        <v>100000000</v>
      </c>
      <c r="D69" s="21">
        <f t="shared" si="7"/>
        <v>93425000</v>
      </c>
      <c r="E69" s="40">
        <v>6575000</v>
      </c>
      <c r="F69" s="84">
        <f t="shared" si="2"/>
        <v>6575541.5285409391</v>
      </c>
    </row>
    <row r="70" spans="1:6" s="18" customFormat="1" ht="19.5" customHeight="1" x14ac:dyDescent="0.25">
      <c r="A70" s="14" t="s">
        <v>49</v>
      </c>
      <c r="B70" s="49" t="s">
        <v>19</v>
      </c>
      <c r="C70" s="50">
        <f>SUM(C71:C73)</f>
        <v>700000000</v>
      </c>
      <c r="D70" s="50">
        <f>SUM(D71:D73)</f>
        <v>653972000</v>
      </c>
      <c r="E70" s="43">
        <f>E71+E72+E73</f>
        <v>46028000</v>
      </c>
      <c r="F70" s="85">
        <f t="shared" si="2"/>
        <v>46028790.699786574</v>
      </c>
    </row>
    <row r="71" spans="1:6" ht="19.5" customHeight="1" x14ac:dyDescent="0.25">
      <c r="A71" s="3"/>
      <c r="B71" s="33" t="s">
        <v>60</v>
      </c>
      <c r="C71" s="32">
        <v>300000000</v>
      </c>
      <c r="D71" s="21">
        <f>C71-E71</f>
        <v>280274000</v>
      </c>
      <c r="E71" s="40">
        <v>19726000</v>
      </c>
      <c r="F71" s="84">
        <f t="shared" si="2"/>
        <v>19726624.585622817</v>
      </c>
    </row>
    <row r="72" spans="1:6" ht="19.5" customHeight="1" x14ac:dyDescent="0.25">
      <c r="A72" s="3"/>
      <c r="B72" s="33" t="s">
        <v>61</v>
      </c>
      <c r="C72" s="32">
        <v>200000000</v>
      </c>
      <c r="D72" s="21">
        <f>C72-E72</f>
        <v>186849000</v>
      </c>
      <c r="E72" s="40">
        <v>13151000</v>
      </c>
      <c r="F72" s="84">
        <f t="shared" si="2"/>
        <v>13151083.057081878</v>
      </c>
    </row>
    <row r="73" spans="1:6" ht="19.5" customHeight="1" x14ac:dyDescent="0.25">
      <c r="A73" s="3"/>
      <c r="B73" s="33" t="s">
        <v>113</v>
      </c>
      <c r="C73" s="32">
        <v>200000000</v>
      </c>
      <c r="D73" s="21">
        <f>C73-E73</f>
        <v>186849000</v>
      </c>
      <c r="E73" s="40">
        <v>13151000</v>
      </c>
      <c r="F73" s="84">
        <f t="shared" si="2"/>
        <v>13151083.057081878</v>
      </c>
    </row>
    <row r="74" spans="1:6" s="18" customFormat="1" ht="19.5" customHeight="1" x14ac:dyDescent="0.25">
      <c r="A74" s="14" t="s">
        <v>62</v>
      </c>
      <c r="B74" s="26" t="s">
        <v>16</v>
      </c>
      <c r="C74" s="51">
        <f>C75+C76</f>
        <v>450000000</v>
      </c>
      <c r="D74" s="51">
        <f>D75+D76</f>
        <v>420410000</v>
      </c>
      <c r="E74" s="37">
        <f>E75+E76</f>
        <v>29590000</v>
      </c>
      <c r="F74" s="85">
        <f t="shared" si="2"/>
        <v>29589936.878434226</v>
      </c>
    </row>
    <row r="75" spans="1:6" ht="19.5" customHeight="1" x14ac:dyDescent="0.25">
      <c r="A75" s="3"/>
      <c r="B75" s="33" t="s">
        <v>63</v>
      </c>
      <c r="C75" s="32">
        <v>200000000</v>
      </c>
      <c r="D75" s="21">
        <f>C75-E75</f>
        <v>186849000</v>
      </c>
      <c r="E75" s="22">
        <v>13151000</v>
      </c>
      <c r="F75" s="84">
        <f t="shared" ref="F75:F138" si="8">C75*$F$7</f>
        <v>13151083.057081878</v>
      </c>
    </row>
    <row r="76" spans="1:6" ht="19.5" customHeight="1" x14ac:dyDescent="0.25">
      <c r="A76" s="3"/>
      <c r="B76" s="19" t="s">
        <v>64</v>
      </c>
      <c r="C76" s="32">
        <v>250000000</v>
      </c>
      <c r="D76" s="21">
        <f>C76-E76</f>
        <v>233561000</v>
      </c>
      <c r="E76" s="22">
        <v>16439000</v>
      </c>
      <c r="F76" s="84">
        <f t="shared" si="8"/>
        <v>16438853.821352348</v>
      </c>
    </row>
    <row r="77" spans="1:6" s="18" customFormat="1" ht="19.5" customHeight="1" x14ac:dyDescent="0.25">
      <c r="A77" s="14" t="s">
        <v>65</v>
      </c>
      <c r="B77" s="26" t="s">
        <v>17</v>
      </c>
      <c r="C77" s="51">
        <f>C78</f>
        <v>200000000</v>
      </c>
      <c r="D77" s="51">
        <f t="shared" ref="D77:E77" si="9">D78</f>
        <v>186849000</v>
      </c>
      <c r="E77" s="51">
        <f t="shared" si="9"/>
        <v>13151000</v>
      </c>
      <c r="F77" s="85">
        <f t="shared" si="8"/>
        <v>13151083.057081878</v>
      </c>
    </row>
    <row r="78" spans="1:6" s="56" customFormat="1" ht="19.5" customHeight="1" x14ac:dyDescent="0.25">
      <c r="A78" s="23"/>
      <c r="B78" s="52" t="s">
        <v>66</v>
      </c>
      <c r="C78" s="53">
        <v>200000000</v>
      </c>
      <c r="D78" s="54">
        <f>C78-E78</f>
        <v>186849000</v>
      </c>
      <c r="E78" s="55">
        <v>13151000</v>
      </c>
      <c r="F78" s="84">
        <f t="shared" si="8"/>
        <v>13151083.057081878</v>
      </c>
    </row>
    <row r="79" spans="1:6" s="18" customFormat="1" ht="19.5" customHeight="1" x14ac:dyDescent="0.25">
      <c r="A79" s="14" t="s">
        <v>67</v>
      </c>
      <c r="B79" s="26" t="s">
        <v>10</v>
      </c>
      <c r="C79" s="57">
        <f>C80+C81</f>
        <v>600000000</v>
      </c>
      <c r="D79" s="57">
        <f>D80+D81</f>
        <v>560546000</v>
      </c>
      <c r="E79" s="37">
        <f>E80+E81</f>
        <v>39454000</v>
      </c>
      <c r="F79" s="85">
        <f t="shared" si="8"/>
        <v>39453249.171245635</v>
      </c>
    </row>
    <row r="80" spans="1:6" ht="19.5" customHeight="1" x14ac:dyDescent="0.25">
      <c r="A80" s="3"/>
      <c r="B80" s="19" t="s">
        <v>68</v>
      </c>
      <c r="C80" s="32">
        <v>300000000</v>
      </c>
      <c r="D80" s="21">
        <f>C80-E80</f>
        <v>280273000</v>
      </c>
      <c r="E80" s="22">
        <v>19727000</v>
      </c>
      <c r="F80" s="84">
        <f t="shared" si="8"/>
        <v>19726624.585622817</v>
      </c>
    </row>
    <row r="81" spans="1:6" ht="19.5" customHeight="1" x14ac:dyDescent="0.25">
      <c r="A81" s="3"/>
      <c r="B81" s="58" t="s">
        <v>69</v>
      </c>
      <c r="C81" s="32">
        <v>300000000</v>
      </c>
      <c r="D81" s="21">
        <f>C81-E81</f>
        <v>280273000</v>
      </c>
      <c r="E81" s="22">
        <v>19727000</v>
      </c>
      <c r="F81" s="84">
        <f t="shared" si="8"/>
        <v>19726624.585622817</v>
      </c>
    </row>
    <row r="82" spans="1:6" s="18" customFormat="1" ht="19.5" customHeight="1" x14ac:dyDescent="0.25">
      <c r="A82" s="14" t="s">
        <v>70</v>
      </c>
      <c r="B82" s="26" t="s">
        <v>6</v>
      </c>
      <c r="C82" s="51">
        <f>C83</f>
        <v>300000000</v>
      </c>
      <c r="D82" s="51">
        <f>D83</f>
        <v>280273000</v>
      </c>
      <c r="E82" s="37">
        <f>E83</f>
        <v>19727000</v>
      </c>
      <c r="F82" s="85">
        <f t="shared" si="8"/>
        <v>19726624.585622817</v>
      </c>
    </row>
    <row r="83" spans="1:6" ht="19.5" customHeight="1" x14ac:dyDescent="0.25">
      <c r="A83" s="3"/>
      <c r="B83" s="33" t="s">
        <v>71</v>
      </c>
      <c r="C83" s="32">
        <v>300000000</v>
      </c>
      <c r="D83" s="21">
        <f>C83-E83</f>
        <v>280273000</v>
      </c>
      <c r="E83" s="22">
        <v>19727000</v>
      </c>
      <c r="F83" s="84">
        <f t="shared" si="8"/>
        <v>19726624.585622817</v>
      </c>
    </row>
    <row r="84" spans="1:6" ht="16.5" customHeight="1" x14ac:dyDescent="0.25">
      <c r="A84" s="3" t="s">
        <v>72</v>
      </c>
      <c r="B84" s="19" t="s">
        <v>7</v>
      </c>
      <c r="C84" s="59">
        <f>C85</f>
        <v>368000000</v>
      </c>
      <c r="D84" s="59">
        <f>D85</f>
        <v>343803000</v>
      </c>
      <c r="E84" s="22">
        <f>E85</f>
        <v>24197000</v>
      </c>
      <c r="F84" s="84">
        <f t="shared" si="8"/>
        <v>24197992.825030655</v>
      </c>
    </row>
    <row r="85" spans="1:6" ht="17.100000000000001" customHeight="1" x14ac:dyDescent="0.25">
      <c r="A85" s="3"/>
      <c r="B85" s="58" t="s">
        <v>73</v>
      </c>
      <c r="C85" s="32">
        <v>368000000</v>
      </c>
      <c r="D85" s="21">
        <f>C85-E85</f>
        <v>343803000</v>
      </c>
      <c r="E85" s="22">
        <v>24197000</v>
      </c>
      <c r="F85" s="84">
        <f t="shared" si="8"/>
        <v>24197992.825030655</v>
      </c>
    </row>
    <row r="86" spans="1:6" s="18" customFormat="1" ht="19.5" customHeight="1" x14ac:dyDescent="0.25">
      <c r="A86" s="14" t="s">
        <v>74</v>
      </c>
      <c r="B86" s="26" t="s">
        <v>8</v>
      </c>
      <c r="C86" s="60">
        <v>500000000</v>
      </c>
      <c r="D86" s="60">
        <f>D87</f>
        <v>467122000</v>
      </c>
      <c r="E86" s="37">
        <f>E87</f>
        <v>32878000</v>
      </c>
      <c r="F86" s="86">
        <f t="shared" si="8"/>
        <v>32877707.642704695</v>
      </c>
    </row>
    <row r="87" spans="1:6" ht="19.5" customHeight="1" x14ac:dyDescent="0.25">
      <c r="A87" s="3"/>
      <c r="B87" s="19" t="s">
        <v>75</v>
      </c>
      <c r="C87" s="32">
        <v>500000000</v>
      </c>
      <c r="D87" s="21">
        <f>C87-E87</f>
        <v>467122000</v>
      </c>
      <c r="E87" s="22">
        <v>32878000</v>
      </c>
      <c r="F87" s="84">
        <f t="shared" si="8"/>
        <v>32877707.642704695</v>
      </c>
    </row>
    <row r="88" spans="1:6" s="18" customFormat="1" ht="19.5" customHeight="1" x14ac:dyDescent="0.25">
      <c r="A88" s="14" t="s">
        <v>76</v>
      </c>
      <c r="B88" s="26" t="s">
        <v>12</v>
      </c>
      <c r="C88" s="60">
        <f>C89+C90</f>
        <v>500000000</v>
      </c>
      <c r="D88" s="60">
        <f>D89+D90</f>
        <v>467122000</v>
      </c>
      <c r="E88" s="37">
        <f>E89+E90</f>
        <v>32878000</v>
      </c>
      <c r="F88" s="85">
        <f t="shared" si="8"/>
        <v>32877707.642704695</v>
      </c>
    </row>
    <row r="89" spans="1:6" ht="17.850000000000001" customHeight="1" x14ac:dyDescent="0.25">
      <c r="A89" s="3"/>
      <c r="B89" s="19" t="s">
        <v>77</v>
      </c>
      <c r="C89" s="32">
        <v>200000000</v>
      </c>
      <c r="D89" s="21">
        <f>C89-E89</f>
        <v>186849000</v>
      </c>
      <c r="E89" s="22">
        <v>13151000</v>
      </c>
      <c r="F89" s="84">
        <f t="shared" si="8"/>
        <v>13151083.057081878</v>
      </c>
    </row>
    <row r="90" spans="1:6" ht="19.5" customHeight="1" x14ac:dyDescent="0.25">
      <c r="A90" s="3"/>
      <c r="B90" s="33" t="s">
        <v>78</v>
      </c>
      <c r="C90" s="32">
        <v>300000000</v>
      </c>
      <c r="D90" s="21">
        <f>C90-E90</f>
        <v>280273000</v>
      </c>
      <c r="E90" s="40">
        <v>19727000</v>
      </c>
      <c r="F90" s="84">
        <f t="shared" si="8"/>
        <v>19726624.585622817</v>
      </c>
    </row>
    <row r="91" spans="1:6" s="18" customFormat="1" ht="19.5" customHeight="1" x14ac:dyDescent="0.25">
      <c r="A91" s="14" t="s">
        <v>79</v>
      </c>
      <c r="B91" s="26" t="s">
        <v>15</v>
      </c>
      <c r="C91" s="61">
        <v>300000000</v>
      </c>
      <c r="D91" s="61">
        <f>D92</f>
        <v>280273000</v>
      </c>
      <c r="E91" s="37">
        <f>E92</f>
        <v>19727000</v>
      </c>
      <c r="F91" s="85">
        <f t="shared" si="8"/>
        <v>19726624.585622817</v>
      </c>
    </row>
    <row r="92" spans="1:6" ht="19.5" customHeight="1" x14ac:dyDescent="0.25">
      <c r="A92" s="3"/>
      <c r="B92" s="19" t="s">
        <v>80</v>
      </c>
      <c r="C92" s="32">
        <v>300000000</v>
      </c>
      <c r="D92" s="21">
        <f>C92-E92</f>
        <v>280273000</v>
      </c>
      <c r="E92" s="22">
        <v>19727000</v>
      </c>
      <c r="F92" s="84">
        <f t="shared" si="8"/>
        <v>19726624.585622817</v>
      </c>
    </row>
    <row r="93" spans="1:6" s="18" customFormat="1" ht="17.100000000000001" customHeight="1" x14ac:dyDescent="0.25">
      <c r="A93" s="14" t="s">
        <v>81</v>
      </c>
      <c r="B93" s="26" t="s">
        <v>13</v>
      </c>
      <c r="C93" s="62">
        <v>200000000</v>
      </c>
      <c r="D93" s="63">
        <f>D94</f>
        <v>186849000</v>
      </c>
      <c r="E93" s="37">
        <f>E94</f>
        <v>13151000</v>
      </c>
      <c r="F93" s="85">
        <f t="shared" si="8"/>
        <v>13151083.057081878</v>
      </c>
    </row>
    <row r="94" spans="1:6" ht="19.5" customHeight="1" x14ac:dyDescent="0.25">
      <c r="A94" s="3"/>
      <c r="B94" s="19" t="s">
        <v>82</v>
      </c>
      <c r="C94" s="32">
        <v>200000000</v>
      </c>
      <c r="D94" s="21">
        <f>C94-E94</f>
        <v>186849000</v>
      </c>
      <c r="E94" s="22">
        <v>13151000</v>
      </c>
      <c r="F94" s="84">
        <f t="shared" si="8"/>
        <v>13151083.057081878</v>
      </c>
    </row>
    <row r="95" spans="1:6" s="18" customFormat="1" ht="21" customHeight="1" x14ac:dyDescent="0.25">
      <c r="A95" s="14" t="s">
        <v>83</v>
      </c>
      <c r="B95" s="26" t="s">
        <v>35</v>
      </c>
      <c r="C95" s="27">
        <f>C96+C99</f>
        <v>2454488762</v>
      </c>
      <c r="D95" s="27">
        <f t="shared" ref="D95:E95" si="10">D96+D99</f>
        <v>2293206762</v>
      </c>
      <c r="E95" s="27">
        <f t="shared" si="10"/>
        <v>161282000</v>
      </c>
      <c r="F95" s="84">
        <f t="shared" si="8"/>
        <v>161395927.85868037</v>
      </c>
    </row>
    <row r="96" spans="1:6" s="64" customFormat="1" ht="17.850000000000001" customHeight="1" x14ac:dyDescent="0.25">
      <c r="A96" s="14" t="s">
        <v>28</v>
      </c>
      <c r="B96" s="26" t="s">
        <v>11</v>
      </c>
      <c r="C96" s="27">
        <f>C97+C98</f>
        <v>478038762</v>
      </c>
      <c r="D96" s="27">
        <f>D97+D98</f>
        <v>446718762</v>
      </c>
      <c r="E96" s="37">
        <f>E97+E98</f>
        <v>31320000</v>
      </c>
      <c r="F96" s="85"/>
    </row>
    <row r="97" spans="1:6" s="64" customFormat="1" ht="16.350000000000001" customHeight="1" x14ac:dyDescent="0.25">
      <c r="A97" s="14"/>
      <c r="B97" s="19" t="s">
        <v>84</v>
      </c>
      <c r="C97" s="32">
        <v>350000000</v>
      </c>
      <c r="D97" s="21">
        <f>C97-E97</f>
        <v>327099000</v>
      </c>
      <c r="E97" s="22">
        <f>23015000-114000</f>
        <v>22901000</v>
      </c>
      <c r="F97" s="84">
        <f t="shared" si="8"/>
        <v>23014395.349893287</v>
      </c>
    </row>
    <row r="98" spans="1:6" s="64" customFormat="1" ht="16.350000000000001" customHeight="1" x14ac:dyDescent="0.25">
      <c r="A98" s="14"/>
      <c r="B98" s="19" t="s">
        <v>85</v>
      </c>
      <c r="C98" s="32">
        <v>128038762</v>
      </c>
      <c r="D98" s="21">
        <f>C98-E98</f>
        <v>119619762</v>
      </c>
      <c r="E98" s="22">
        <v>8419000</v>
      </c>
      <c r="F98" s="84">
        <f t="shared" si="8"/>
        <v>8419241.9679396953</v>
      </c>
    </row>
    <row r="99" spans="1:6" s="64" customFormat="1" ht="16.5" customHeight="1" x14ac:dyDescent="0.25">
      <c r="A99" s="14" t="s">
        <v>28</v>
      </c>
      <c r="B99" s="26" t="s">
        <v>10</v>
      </c>
      <c r="C99" s="27">
        <f>C100+C101</f>
        <v>1976450000</v>
      </c>
      <c r="D99" s="27">
        <f>D100+D101</f>
        <v>1846488000</v>
      </c>
      <c r="E99" s="65">
        <f>E100+E101</f>
        <v>129962000</v>
      </c>
      <c r="F99" s="85">
        <f t="shared" si="8"/>
        <v>129962290.54084739</v>
      </c>
    </row>
    <row r="100" spans="1:6" s="64" customFormat="1" ht="16.350000000000001" customHeight="1" x14ac:dyDescent="0.25">
      <c r="A100" s="14"/>
      <c r="B100" s="19" t="s">
        <v>86</v>
      </c>
      <c r="C100" s="32">
        <v>980000000</v>
      </c>
      <c r="D100" s="63">
        <f>C100-E100</f>
        <v>915560000</v>
      </c>
      <c r="E100" s="22">
        <v>64440000</v>
      </c>
      <c r="F100" s="84">
        <f t="shared" si="8"/>
        <v>64440306.979701199</v>
      </c>
    </row>
    <row r="101" spans="1:6" s="18" customFormat="1" ht="18" customHeight="1" x14ac:dyDescent="0.25">
      <c r="A101" s="14"/>
      <c r="B101" s="19" t="s">
        <v>87</v>
      </c>
      <c r="C101" s="32">
        <v>996450000</v>
      </c>
      <c r="D101" s="63">
        <f>C101-E101</f>
        <v>930928000</v>
      </c>
      <c r="E101" s="22">
        <v>65522000</v>
      </c>
      <c r="F101" s="84">
        <f t="shared" si="8"/>
        <v>65521983.561146185</v>
      </c>
    </row>
    <row r="102" spans="1:6" x14ac:dyDescent="0.25">
      <c r="A102" s="4">
        <v>4</v>
      </c>
      <c r="B102" s="66" t="s">
        <v>88</v>
      </c>
      <c r="C102" s="25">
        <f>C103+C108+C111+C118</f>
        <v>3292577796</v>
      </c>
      <c r="D102" s="25">
        <f t="shared" ref="D102:E102" si="11">D103+D108+D111+D118</f>
        <v>3075664796</v>
      </c>
      <c r="E102" s="25">
        <f t="shared" si="11"/>
        <v>216913000</v>
      </c>
      <c r="F102" s="84">
        <f t="shared" si="8"/>
        <v>216504820.33549795</v>
      </c>
    </row>
    <row r="103" spans="1:6" s="18" customFormat="1" ht="47.25" x14ac:dyDescent="0.25">
      <c r="A103" s="14" t="s">
        <v>89</v>
      </c>
      <c r="B103" s="26" t="s">
        <v>90</v>
      </c>
      <c r="C103" s="27">
        <f>C104+C105+C106+C107</f>
        <v>1146425796</v>
      </c>
      <c r="D103" s="27">
        <f t="shared" ref="D103:E103" si="12">D104+D105+D106+D107</f>
        <v>1070593796</v>
      </c>
      <c r="E103" s="27">
        <f t="shared" si="12"/>
        <v>75832000</v>
      </c>
      <c r="F103" s="84">
        <f t="shared" si="8"/>
        <v>75383704.309886023</v>
      </c>
    </row>
    <row r="104" spans="1:6" x14ac:dyDescent="0.25">
      <c r="A104" s="3"/>
      <c r="B104" s="19" t="s">
        <v>8</v>
      </c>
      <c r="C104" s="32">
        <v>464550000</v>
      </c>
      <c r="D104" s="67">
        <f>C104-E104</f>
        <v>434003000</v>
      </c>
      <c r="E104" s="22">
        <v>30547000</v>
      </c>
      <c r="F104" s="84">
        <f t="shared" si="8"/>
        <v>30546678.170836933</v>
      </c>
    </row>
    <row r="105" spans="1:6" x14ac:dyDescent="0.25">
      <c r="A105" s="3"/>
      <c r="B105" s="19" t="s">
        <v>10</v>
      </c>
      <c r="C105" s="32">
        <v>529300000</v>
      </c>
      <c r="D105" s="67">
        <f t="shared" ref="D105:D107" si="13">C105-E105</f>
        <v>494496000</v>
      </c>
      <c r="E105" s="22">
        <v>34804000</v>
      </c>
      <c r="F105" s="84">
        <f t="shared" si="8"/>
        <v>34804341.310567193</v>
      </c>
    </row>
    <row r="106" spans="1:6" x14ac:dyDescent="0.25">
      <c r="A106" s="3"/>
      <c r="B106" s="19" t="s">
        <v>11</v>
      </c>
      <c r="C106" s="32">
        <v>26715796</v>
      </c>
      <c r="D106" s="67">
        <f t="shared" si="13"/>
        <v>24959796</v>
      </c>
      <c r="E106" s="22">
        <v>1756000</v>
      </c>
      <c r="F106" s="84">
        <f t="shared" si="8"/>
        <v>1756708.2606602791</v>
      </c>
    </row>
    <row r="107" spans="1:6" x14ac:dyDescent="0.25">
      <c r="A107" s="3"/>
      <c r="B107" s="19" t="s">
        <v>12</v>
      </c>
      <c r="C107" s="32">
        <v>125860000</v>
      </c>
      <c r="D107" s="67">
        <f t="shared" si="13"/>
        <v>117135000</v>
      </c>
      <c r="E107" s="22">
        <v>8725000</v>
      </c>
      <c r="F107" s="84">
        <f t="shared" si="8"/>
        <v>8275976.5678216256</v>
      </c>
    </row>
    <row r="108" spans="1:6" s="18" customFormat="1" ht="31.5" x14ac:dyDescent="0.25">
      <c r="A108" s="14" t="s">
        <v>91</v>
      </c>
      <c r="B108" s="68" t="s">
        <v>92</v>
      </c>
      <c r="C108" s="27">
        <f>C109+C110</f>
        <v>220000000</v>
      </c>
      <c r="D108" s="27">
        <f t="shared" ref="D108:E108" si="14">D109+D110</f>
        <v>205535000</v>
      </c>
      <c r="E108" s="27">
        <f t="shared" si="14"/>
        <v>14465000</v>
      </c>
      <c r="F108" s="84">
        <f t="shared" si="8"/>
        <v>14466191.362790065</v>
      </c>
    </row>
    <row r="109" spans="1:6" x14ac:dyDescent="0.25">
      <c r="A109" s="3"/>
      <c r="B109" s="69" t="s">
        <v>11</v>
      </c>
      <c r="C109" s="32">
        <v>150000000</v>
      </c>
      <c r="D109" s="67">
        <f>C109-E109</f>
        <v>140137000</v>
      </c>
      <c r="E109" s="22">
        <v>9863000</v>
      </c>
      <c r="F109" s="84">
        <f t="shared" si="8"/>
        <v>9863312.2928114086</v>
      </c>
    </row>
    <row r="110" spans="1:6" x14ac:dyDescent="0.25">
      <c r="A110" s="3"/>
      <c r="B110" s="69" t="s">
        <v>12</v>
      </c>
      <c r="C110" s="32">
        <v>70000000</v>
      </c>
      <c r="D110" s="67">
        <f>C110-E110</f>
        <v>65398000</v>
      </c>
      <c r="E110" s="22">
        <v>4602000</v>
      </c>
      <c r="F110" s="84">
        <f t="shared" si="8"/>
        <v>4602879.0699786572</v>
      </c>
    </row>
    <row r="111" spans="1:6" s="18" customFormat="1" ht="31.5" x14ac:dyDescent="0.25">
      <c r="A111" s="14" t="s">
        <v>93</v>
      </c>
      <c r="B111" s="26" t="s">
        <v>94</v>
      </c>
      <c r="C111" s="27">
        <f>C112+C113+C114+C115+C116+C117</f>
        <v>1011542000</v>
      </c>
      <c r="D111" s="27">
        <f t="shared" ref="D111:E111" si="15">D112+D113+D114+D115+D116+D117</f>
        <v>945039000</v>
      </c>
      <c r="E111" s="27">
        <f t="shared" si="15"/>
        <v>66503000</v>
      </c>
      <c r="F111" s="84">
        <f t="shared" si="8"/>
        <v>66514364.288633585</v>
      </c>
    </row>
    <row r="112" spans="1:6" x14ac:dyDescent="0.25">
      <c r="A112" s="3"/>
      <c r="B112" s="19" t="s">
        <v>8</v>
      </c>
      <c r="C112" s="32">
        <v>206500000</v>
      </c>
      <c r="D112" s="67">
        <f>C112-E112</f>
        <v>192922000</v>
      </c>
      <c r="E112" s="22">
        <v>13578000</v>
      </c>
      <c r="F112" s="84">
        <f t="shared" si="8"/>
        <v>13578493.256437039</v>
      </c>
    </row>
    <row r="113" spans="1:6" x14ac:dyDescent="0.25">
      <c r="A113" s="3"/>
      <c r="B113" s="19" t="s">
        <v>10</v>
      </c>
      <c r="C113" s="32">
        <v>132650000</v>
      </c>
      <c r="D113" s="67">
        <f t="shared" ref="D113:D117" si="16">C113-E113</f>
        <v>123928000</v>
      </c>
      <c r="E113" s="22">
        <v>8722000</v>
      </c>
      <c r="F113" s="84">
        <f t="shared" si="8"/>
        <v>8722455.8376095556</v>
      </c>
    </row>
    <row r="114" spans="1:6" x14ac:dyDescent="0.25">
      <c r="A114" s="3"/>
      <c r="B114" s="19" t="s">
        <v>7</v>
      </c>
      <c r="C114" s="32">
        <v>210000000</v>
      </c>
      <c r="D114" s="67">
        <f t="shared" si="16"/>
        <v>196191000</v>
      </c>
      <c r="E114" s="22">
        <v>13809000</v>
      </c>
      <c r="F114" s="84">
        <f t="shared" si="8"/>
        <v>13808637.209935971</v>
      </c>
    </row>
    <row r="115" spans="1:6" x14ac:dyDescent="0.25">
      <c r="A115" s="3"/>
      <c r="B115" s="19" t="s">
        <v>17</v>
      </c>
      <c r="C115" s="32">
        <v>89792000</v>
      </c>
      <c r="D115" s="67">
        <f t="shared" si="16"/>
        <v>83888000</v>
      </c>
      <c r="E115" s="22">
        <v>5904000</v>
      </c>
      <c r="F115" s="84">
        <f t="shared" si="8"/>
        <v>5904310.2493074797</v>
      </c>
    </row>
    <row r="116" spans="1:6" x14ac:dyDescent="0.25">
      <c r="A116" s="3"/>
      <c r="B116" s="19" t="s">
        <v>19</v>
      </c>
      <c r="C116" s="32">
        <v>183600000</v>
      </c>
      <c r="D116" s="67">
        <f t="shared" si="16"/>
        <v>171530000</v>
      </c>
      <c r="E116" s="22">
        <v>12070000</v>
      </c>
      <c r="F116" s="84">
        <f t="shared" si="8"/>
        <v>12072694.246401163</v>
      </c>
    </row>
    <row r="117" spans="1:6" x14ac:dyDescent="0.25">
      <c r="A117" s="3"/>
      <c r="B117" s="19" t="s">
        <v>15</v>
      </c>
      <c r="C117" s="32">
        <v>189000000</v>
      </c>
      <c r="D117" s="67">
        <f t="shared" si="16"/>
        <v>176580000</v>
      </c>
      <c r="E117" s="22">
        <v>12420000</v>
      </c>
      <c r="F117" s="84">
        <f t="shared" si="8"/>
        <v>12427773.488942374</v>
      </c>
    </row>
    <row r="118" spans="1:6" s="18" customFormat="1" ht="31.5" x14ac:dyDescent="0.25">
      <c r="A118" s="14" t="s">
        <v>95</v>
      </c>
      <c r="B118" s="68" t="s">
        <v>96</v>
      </c>
      <c r="C118" s="27">
        <f>C119+C120+C121+C122+C123+C124+C125</f>
        <v>914610000</v>
      </c>
      <c r="D118" s="27">
        <f t="shared" ref="D118:E118" si="17">D119+D120+D121+D122+D123+D124+D125</f>
        <v>854497000</v>
      </c>
      <c r="E118" s="27">
        <f t="shared" si="17"/>
        <v>60113000</v>
      </c>
      <c r="F118" s="84">
        <f t="shared" si="8"/>
        <v>60140560.374188282</v>
      </c>
    </row>
    <row r="119" spans="1:6" x14ac:dyDescent="0.25">
      <c r="A119" s="3"/>
      <c r="B119" s="48" t="s">
        <v>10</v>
      </c>
      <c r="C119" s="32">
        <v>127700000</v>
      </c>
      <c r="D119" s="67">
        <f>C119-E119</f>
        <v>119310000</v>
      </c>
      <c r="E119" s="22">
        <v>8390000</v>
      </c>
      <c r="F119" s="84">
        <f t="shared" si="8"/>
        <v>8396966.5319467783</v>
      </c>
    </row>
    <row r="120" spans="1:6" x14ac:dyDescent="0.25">
      <c r="A120" s="3"/>
      <c r="B120" s="48" t="s">
        <v>7</v>
      </c>
      <c r="C120" s="32">
        <v>109000000</v>
      </c>
      <c r="D120" s="67">
        <f t="shared" ref="D120:D125" si="18">C120-E120</f>
        <v>101840000</v>
      </c>
      <c r="E120" s="22">
        <v>7160000</v>
      </c>
      <c r="F120" s="84">
        <f t="shared" si="8"/>
        <v>7167340.266109623</v>
      </c>
    </row>
    <row r="121" spans="1:6" x14ac:dyDescent="0.25">
      <c r="A121" s="3"/>
      <c r="B121" s="48" t="s">
        <v>16</v>
      </c>
      <c r="C121" s="32">
        <v>127910000</v>
      </c>
      <c r="D121" s="67">
        <f t="shared" si="18"/>
        <v>119500000</v>
      </c>
      <c r="E121" s="22">
        <v>8410000</v>
      </c>
      <c r="F121" s="84">
        <f t="shared" si="8"/>
        <v>8410775.1691567153</v>
      </c>
    </row>
    <row r="122" spans="1:6" x14ac:dyDescent="0.25">
      <c r="A122" s="3"/>
      <c r="B122" s="48" t="s">
        <v>11</v>
      </c>
      <c r="C122" s="32">
        <v>225000000</v>
      </c>
      <c r="D122" s="67">
        <f t="shared" si="18"/>
        <v>210210000</v>
      </c>
      <c r="E122" s="22">
        <v>14790000</v>
      </c>
      <c r="F122" s="84">
        <f t="shared" si="8"/>
        <v>14794968.439217113</v>
      </c>
    </row>
    <row r="123" spans="1:6" x14ac:dyDescent="0.25">
      <c r="A123" s="3"/>
      <c r="B123" s="69" t="s">
        <v>9</v>
      </c>
      <c r="C123" s="32">
        <v>110000000</v>
      </c>
      <c r="D123" s="67">
        <f t="shared" si="18"/>
        <v>102770000</v>
      </c>
      <c r="E123" s="22">
        <v>7230000</v>
      </c>
      <c r="F123" s="84">
        <f t="shared" si="8"/>
        <v>7233095.6813950324</v>
      </c>
    </row>
    <row r="124" spans="1:6" x14ac:dyDescent="0.25">
      <c r="A124" s="3"/>
      <c r="B124" s="69" t="s">
        <v>12</v>
      </c>
      <c r="C124" s="32">
        <v>105000000</v>
      </c>
      <c r="D124" s="67">
        <f t="shared" si="18"/>
        <v>98100000</v>
      </c>
      <c r="E124" s="22">
        <v>6900000</v>
      </c>
      <c r="F124" s="84">
        <f t="shared" si="8"/>
        <v>6904318.6049679853</v>
      </c>
    </row>
    <row r="125" spans="1:6" x14ac:dyDescent="0.25">
      <c r="A125" s="3"/>
      <c r="B125" s="69" t="s">
        <v>15</v>
      </c>
      <c r="C125" s="32">
        <v>110000000</v>
      </c>
      <c r="D125" s="67">
        <f t="shared" si="18"/>
        <v>102767000</v>
      </c>
      <c r="E125" s="22">
        <v>7233000</v>
      </c>
      <c r="F125" s="84">
        <f t="shared" si="8"/>
        <v>7233095.6813950324</v>
      </c>
    </row>
    <row r="126" spans="1:6" ht="31.5" x14ac:dyDescent="0.25">
      <c r="A126" s="70">
        <v>5</v>
      </c>
      <c r="B126" s="1" t="s">
        <v>97</v>
      </c>
      <c r="C126" s="25">
        <f>C127+C128+C129</f>
        <v>383000000</v>
      </c>
      <c r="D126" s="25">
        <f t="shared" ref="D126:E126" si="19">D127+D128+D129</f>
        <v>357816000</v>
      </c>
      <c r="E126" s="25">
        <f t="shared" si="19"/>
        <v>25184000</v>
      </c>
      <c r="F126" s="84">
        <f t="shared" si="8"/>
        <v>25184324.054311797</v>
      </c>
    </row>
    <row r="127" spans="1:6" x14ac:dyDescent="0.25">
      <c r="A127" s="71"/>
      <c r="B127" s="33" t="s">
        <v>15</v>
      </c>
      <c r="C127" s="32">
        <v>66000000</v>
      </c>
      <c r="D127" s="21">
        <f>C127-E127</f>
        <v>61660000</v>
      </c>
      <c r="E127" s="40">
        <v>4340000</v>
      </c>
      <c r="F127" s="84">
        <f t="shared" si="8"/>
        <v>4339857.4088370195</v>
      </c>
    </row>
    <row r="128" spans="1:6" x14ac:dyDescent="0.25">
      <c r="A128" s="71"/>
      <c r="B128" s="33" t="s">
        <v>12</v>
      </c>
      <c r="C128" s="32">
        <v>219000000</v>
      </c>
      <c r="D128" s="21">
        <f t="shared" ref="D128:D129" si="20">C128-E128</f>
        <v>204600000</v>
      </c>
      <c r="E128" s="40">
        <v>14400000</v>
      </c>
      <c r="F128" s="84">
        <f t="shared" si="8"/>
        <v>14400435.947504656</v>
      </c>
    </row>
    <row r="129" spans="1:6" x14ac:dyDescent="0.25">
      <c r="A129" s="71"/>
      <c r="B129" s="33" t="s">
        <v>10</v>
      </c>
      <c r="C129" s="32">
        <v>98000000</v>
      </c>
      <c r="D129" s="21">
        <f t="shared" si="20"/>
        <v>91556000</v>
      </c>
      <c r="E129" s="40">
        <v>6444000</v>
      </c>
      <c r="F129" s="84">
        <f t="shared" si="8"/>
        <v>6444030.6979701202</v>
      </c>
    </row>
    <row r="130" spans="1:6" x14ac:dyDescent="0.25">
      <c r="A130" s="4">
        <v>6</v>
      </c>
      <c r="B130" s="24" t="s">
        <v>98</v>
      </c>
      <c r="C130" s="72">
        <f>SUM(C131:C142)</f>
        <v>1220600000</v>
      </c>
      <c r="D130" s="72">
        <f t="shared" ref="D130:E130" si="21">SUM(D131:D142)</f>
        <v>1140375000</v>
      </c>
      <c r="E130" s="72">
        <f t="shared" si="21"/>
        <v>80225000</v>
      </c>
      <c r="F130" s="84">
        <f t="shared" si="8"/>
        <v>80261059.897370696</v>
      </c>
    </row>
    <row r="131" spans="1:6" x14ac:dyDescent="0.25">
      <c r="A131" s="3"/>
      <c r="B131" s="19" t="s">
        <v>9</v>
      </c>
      <c r="C131" s="32">
        <v>90000000</v>
      </c>
      <c r="D131" s="21">
        <f>C131-E131</f>
        <v>84090000</v>
      </c>
      <c r="E131" s="22">
        <v>5910000</v>
      </c>
      <c r="F131" s="84">
        <f t="shared" si="8"/>
        <v>5917987.3756868448</v>
      </c>
    </row>
    <row r="132" spans="1:6" x14ac:dyDescent="0.25">
      <c r="A132" s="3"/>
      <c r="B132" s="19" t="s">
        <v>19</v>
      </c>
      <c r="C132" s="32">
        <v>175000000</v>
      </c>
      <c r="D132" s="21">
        <f t="shared" ref="D132:D142" si="22">C132-E132</f>
        <v>163500000</v>
      </c>
      <c r="E132" s="22">
        <v>11500000</v>
      </c>
      <c r="F132" s="84">
        <f t="shared" si="8"/>
        <v>11507197.674946643</v>
      </c>
    </row>
    <row r="133" spans="1:6" x14ac:dyDescent="0.25">
      <c r="A133" s="3"/>
      <c r="B133" s="19" t="s">
        <v>16</v>
      </c>
      <c r="C133" s="32">
        <v>70000000</v>
      </c>
      <c r="D133" s="21">
        <f t="shared" si="22"/>
        <v>65400000</v>
      </c>
      <c r="E133" s="22">
        <v>4600000</v>
      </c>
      <c r="F133" s="84">
        <f t="shared" si="8"/>
        <v>4602879.0699786572</v>
      </c>
    </row>
    <row r="134" spans="1:6" x14ac:dyDescent="0.25">
      <c r="A134" s="3"/>
      <c r="B134" s="19" t="s">
        <v>17</v>
      </c>
      <c r="C134" s="32">
        <v>19000000</v>
      </c>
      <c r="D134" s="21">
        <f t="shared" si="22"/>
        <v>17750000</v>
      </c>
      <c r="E134" s="22">
        <v>1250000</v>
      </c>
      <c r="F134" s="84">
        <f t="shared" si="8"/>
        <v>1249352.8904227784</v>
      </c>
    </row>
    <row r="135" spans="1:6" x14ac:dyDescent="0.25">
      <c r="A135" s="3"/>
      <c r="B135" s="19" t="s">
        <v>10</v>
      </c>
      <c r="C135" s="32">
        <v>115000000</v>
      </c>
      <c r="D135" s="21">
        <f t="shared" si="22"/>
        <v>107440000</v>
      </c>
      <c r="E135" s="22">
        <v>7560000</v>
      </c>
      <c r="F135" s="84">
        <f t="shared" si="8"/>
        <v>7561872.7578220796</v>
      </c>
    </row>
    <row r="136" spans="1:6" x14ac:dyDescent="0.25">
      <c r="A136" s="3"/>
      <c r="B136" s="19" t="s">
        <v>6</v>
      </c>
      <c r="C136" s="32">
        <v>102000000</v>
      </c>
      <c r="D136" s="21">
        <f t="shared" si="22"/>
        <v>95300000</v>
      </c>
      <c r="E136" s="22">
        <v>6700000</v>
      </c>
      <c r="F136" s="84">
        <f t="shared" si="8"/>
        <v>6707052.3591117579</v>
      </c>
    </row>
    <row r="137" spans="1:6" x14ac:dyDescent="0.25">
      <c r="A137" s="3"/>
      <c r="B137" s="19" t="s">
        <v>7</v>
      </c>
      <c r="C137" s="32">
        <v>139600000</v>
      </c>
      <c r="D137" s="21">
        <f t="shared" si="22"/>
        <v>130420000</v>
      </c>
      <c r="E137" s="22">
        <v>9180000</v>
      </c>
      <c r="F137" s="84">
        <f t="shared" si="8"/>
        <v>9179455.9738431498</v>
      </c>
    </row>
    <row r="138" spans="1:6" x14ac:dyDescent="0.25">
      <c r="A138" s="23"/>
      <c r="B138" s="19" t="s">
        <v>8</v>
      </c>
      <c r="C138" s="32">
        <v>175000000</v>
      </c>
      <c r="D138" s="21">
        <f t="shared" si="22"/>
        <v>163493000</v>
      </c>
      <c r="E138" s="22">
        <v>11507000</v>
      </c>
      <c r="F138" s="84">
        <f t="shared" si="8"/>
        <v>11507197.674946643</v>
      </c>
    </row>
    <row r="139" spans="1:6" x14ac:dyDescent="0.25">
      <c r="A139" s="3"/>
      <c r="B139" s="19" t="s">
        <v>12</v>
      </c>
      <c r="C139" s="32">
        <v>210000000</v>
      </c>
      <c r="D139" s="21">
        <f t="shared" si="22"/>
        <v>196192000</v>
      </c>
      <c r="E139" s="22">
        <v>13808000</v>
      </c>
      <c r="F139" s="84">
        <f t="shared" ref="F139:F198" si="23">C139*$F$7</f>
        <v>13808637.209935971</v>
      </c>
    </row>
    <row r="140" spans="1:6" x14ac:dyDescent="0.25">
      <c r="A140" s="3"/>
      <c r="B140" s="19" t="s">
        <v>15</v>
      </c>
      <c r="C140" s="32">
        <v>25000000</v>
      </c>
      <c r="D140" s="21">
        <f t="shared" si="22"/>
        <v>23360000</v>
      </c>
      <c r="E140" s="22">
        <v>1640000</v>
      </c>
      <c r="F140" s="84">
        <f t="shared" si="23"/>
        <v>1643885.3821352348</v>
      </c>
    </row>
    <row r="141" spans="1:6" x14ac:dyDescent="0.25">
      <c r="A141" s="3"/>
      <c r="B141" s="19" t="s">
        <v>13</v>
      </c>
      <c r="C141" s="32">
        <v>35000000</v>
      </c>
      <c r="D141" s="21">
        <f t="shared" si="22"/>
        <v>32700000</v>
      </c>
      <c r="E141" s="22">
        <v>2300000</v>
      </c>
      <c r="F141" s="84">
        <f t="shared" si="23"/>
        <v>2301439.5349893286</v>
      </c>
    </row>
    <row r="142" spans="1:6" x14ac:dyDescent="0.25">
      <c r="A142" s="23"/>
      <c r="B142" s="19" t="s">
        <v>11</v>
      </c>
      <c r="C142" s="32">
        <v>65000000</v>
      </c>
      <c r="D142" s="21">
        <f t="shared" si="22"/>
        <v>60730000</v>
      </c>
      <c r="E142" s="22">
        <v>4270000</v>
      </c>
      <c r="F142" s="84">
        <f t="shared" si="23"/>
        <v>4274101.99355161</v>
      </c>
    </row>
    <row r="143" spans="1:6" ht="31.5" x14ac:dyDescent="0.25">
      <c r="A143" s="4">
        <v>7</v>
      </c>
      <c r="B143" s="24" t="s">
        <v>99</v>
      </c>
      <c r="C143" s="25">
        <f>SUM(C144:C150)</f>
        <v>175000000</v>
      </c>
      <c r="D143" s="25">
        <f t="shared" ref="D143:E143" si="24">SUM(D144:D150)</f>
        <v>163520000</v>
      </c>
      <c r="E143" s="25">
        <f t="shared" si="24"/>
        <v>11480000</v>
      </c>
      <c r="F143" s="84">
        <f t="shared" si="23"/>
        <v>11507197.674946643</v>
      </c>
    </row>
    <row r="144" spans="1:6" x14ac:dyDescent="0.25">
      <c r="A144" s="3"/>
      <c r="B144" s="19" t="s">
        <v>9</v>
      </c>
      <c r="C144" s="32">
        <v>25000000</v>
      </c>
      <c r="D144" s="21">
        <f>C144-E144</f>
        <v>23360000</v>
      </c>
      <c r="E144" s="22">
        <v>1640000</v>
      </c>
      <c r="F144" s="84">
        <f t="shared" si="23"/>
        <v>1643885.3821352348</v>
      </c>
    </row>
    <row r="145" spans="1:6" x14ac:dyDescent="0.25">
      <c r="A145" s="3"/>
      <c r="B145" s="19" t="s">
        <v>10</v>
      </c>
      <c r="C145" s="32">
        <v>25000000</v>
      </c>
      <c r="D145" s="21">
        <f t="shared" ref="D145:D150" si="25">C145-E145</f>
        <v>23360000</v>
      </c>
      <c r="E145" s="22">
        <v>1640000</v>
      </c>
      <c r="F145" s="84">
        <f t="shared" si="23"/>
        <v>1643885.3821352348</v>
      </c>
    </row>
    <row r="146" spans="1:6" x14ac:dyDescent="0.25">
      <c r="A146" s="3"/>
      <c r="B146" s="19" t="s">
        <v>11</v>
      </c>
      <c r="C146" s="32">
        <v>25000000</v>
      </c>
      <c r="D146" s="21">
        <f t="shared" si="25"/>
        <v>23360000</v>
      </c>
      <c r="E146" s="22">
        <v>1640000</v>
      </c>
      <c r="F146" s="84">
        <f t="shared" si="23"/>
        <v>1643885.3821352348</v>
      </c>
    </row>
    <row r="147" spans="1:6" x14ac:dyDescent="0.25">
      <c r="A147" s="3"/>
      <c r="B147" s="19" t="s">
        <v>6</v>
      </c>
      <c r="C147" s="32">
        <v>25000000</v>
      </c>
      <c r="D147" s="21">
        <f t="shared" si="25"/>
        <v>23360000</v>
      </c>
      <c r="E147" s="22">
        <v>1640000</v>
      </c>
      <c r="F147" s="84">
        <f t="shared" si="23"/>
        <v>1643885.3821352348</v>
      </c>
    </row>
    <row r="148" spans="1:6" x14ac:dyDescent="0.25">
      <c r="A148" s="3"/>
      <c r="B148" s="19" t="s">
        <v>7</v>
      </c>
      <c r="C148" s="32">
        <v>25000000</v>
      </c>
      <c r="D148" s="21">
        <f t="shared" si="25"/>
        <v>23360000</v>
      </c>
      <c r="E148" s="22">
        <v>1640000</v>
      </c>
      <c r="F148" s="84">
        <f t="shared" si="23"/>
        <v>1643885.3821352348</v>
      </c>
    </row>
    <row r="149" spans="1:6" x14ac:dyDescent="0.25">
      <c r="A149" s="3"/>
      <c r="B149" s="19" t="s">
        <v>8</v>
      </c>
      <c r="C149" s="32">
        <v>25000000</v>
      </c>
      <c r="D149" s="21">
        <f t="shared" si="25"/>
        <v>23360000</v>
      </c>
      <c r="E149" s="22">
        <v>1640000</v>
      </c>
      <c r="F149" s="84">
        <f t="shared" si="23"/>
        <v>1643885.3821352348</v>
      </c>
    </row>
    <row r="150" spans="1:6" x14ac:dyDescent="0.25">
      <c r="A150" s="3"/>
      <c r="B150" s="19" t="s">
        <v>12</v>
      </c>
      <c r="C150" s="32">
        <v>25000000</v>
      </c>
      <c r="D150" s="21">
        <f t="shared" si="25"/>
        <v>23360000</v>
      </c>
      <c r="E150" s="22">
        <v>1640000</v>
      </c>
      <c r="F150" s="84">
        <f t="shared" si="23"/>
        <v>1643885.3821352348</v>
      </c>
    </row>
    <row r="151" spans="1:6" ht="31.5" x14ac:dyDescent="0.25">
      <c r="A151" s="4">
        <v>8</v>
      </c>
      <c r="B151" s="66" t="s">
        <v>100</v>
      </c>
      <c r="C151" s="25">
        <f>C152+C183+C184</f>
        <v>1149000000</v>
      </c>
      <c r="D151" s="25">
        <f t="shared" ref="D151:E151" si="26">D152+D183+D184</f>
        <v>1074160000</v>
      </c>
      <c r="E151" s="25">
        <f t="shared" si="26"/>
        <v>74840000</v>
      </c>
      <c r="F151" s="84">
        <f t="shared" si="23"/>
        <v>75552972.162935391</v>
      </c>
    </row>
    <row r="152" spans="1:6" s="18" customFormat="1" ht="54" customHeight="1" x14ac:dyDescent="0.25">
      <c r="A152" s="14" t="s">
        <v>101</v>
      </c>
      <c r="B152" s="26" t="s">
        <v>102</v>
      </c>
      <c r="C152" s="27">
        <f>C153+C168</f>
        <v>849000000</v>
      </c>
      <c r="D152" s="27">
        <f t="shared" ref="D152:E152" si="27">D153+D168</f>
        <v>793840000</v>
      </c>
      <c r="E152" s="27">
        <f t="shared" si="27"/>
        <v>55160000</v>
      </c>
      <c r="F152" s="84">
        <f t="shared" si="23"/>
        <v>55826347.577312574</v>
      </c>
    </row>
    <row r="153" spans="1:6" x14ac:dyDescent="0.25">
      <c r="A153" s="3"/>
      <c r="B153" s="29" t="s">
        <v>103</v>
      </c>
      <c r="C153" s="27">
        <f>SUM(C154:C167)</f>
        <v>429000000</v>
      </c>
      <c r="D153" s="27">
        <f t="shared" ref="D153:E153" si="28">SUM(D154:D167)</f>
        <v>401420000</v>
      </c>
      <c r="E153" s="27">
        <f t="shared" si="28"/>
        <v>27580000</v>
      </c>
      <c r="F153" s="84">
        <f t="shared" si="23"/>
        <v>28209073.157440629</v>
      </c>
    </row>
    <row r="154" spans="1:6" s="77" customFormat="1" x14ac:dyDescent="0.25">
      <c r="A154" s="73"/>
      <c r="B154" s="69" t="s">
        <v>9</v>
      </c>
      <c r="C154" s="74">
        <v>30000000</v>
      </c>
      <c r="D154" s="75">
        <f>C154-E154</f>
        <v>28030000</v>
      </c>
      <c r="E154" s="76">
        <v>1970000</v>
      </c>
      <c r="F154" s="84">
        <f t="shared" si="23"/>
        <v>1972662.4585622817</v>
      </c>
    </row>
    <row r="155" spans="1:6" x14ac:dyDescent="0.25">
      <c r="A155" s="3"/>
      <c r="B155" s="69" t="s">
        <v>19</v>
      </c>
      <c r="C155" s="74">
        <v>30000000</v>
      </c>
      <c r="D155" s="75">
        <f t="shared" ref="D155:D167" si="29">C155-E155</f>
        <v>28030000</v>
      </c>
      <c r="E155" s="76">
        <v>1970000</v>
      </c>
      <c r="F155" s="84">
        <f t="shared" si="23"/>
        <v>1972662.4585622817</v>
      </c>
    </row>
    <row r="156" spans="1:6" s="77" customFormat="1" x14ac:dyDescent="0.25">
      <c r="A156" s="73"/>
      <c r="B156" s="69" t="s">
        <v>16</v>
      </c>
      <c r="C156" s="74">
        <v>39000000</v>
      </c>
      <c r="D156" s="75">
        <f t="shared" si="29"/>
        <v>37030000</v>
      </c>
      <c r="E156" s="76">
        <v>1970000</v>
      </c>
      <c r="F156" s="84">
        <f t="shared" si="23"/>
        <v>2564461.1961309663</v>
      </c>
    </row>
    <row r="157" spans="1:6" s="77" customFormat="1" x14ac:dyDescent="0.25">
      <c r="A157" s="73"/>
      <c r="B157" s="69" t="s">
        <v>17</v>
      </c>
      <c r="C157" s="74">
        <v>30000000</v>
      </c>
      <c r="D157" s="75">
        <f t="shared" si="29"/>
        <v>28030000</v>
      </c>
      <c r="E157" s="76">
        <v>1970000</v>
      </c>
      <c r="F157" s="84">
        <f t="shared" si="23"/>
        <v>1972662.4585622817</v>
      </c>
    </row>
    <row r="158" spans="1:6" s="77" customFormat="1" x14ac:dyDescent="0.25">
      <c r="A158" s="73"/>
      <c r="B158" s="69" t="s">
        <v>10</v>
      </c>
      <c r="C158" s="74">
        <v>30000000</v>
      </c>
      <c r="D158" s="75">
        <f t="shared" si="29"/>
        <v>28030000</v>
      </c>
      <c r="E158" s="76">
        <v>1970000</v>
      </c>
      <c r="F158" s="84">
        <f t="shared" si="23"/>
        <v>1972662.4585622817</v>
      </c>
    </row>
    <row r="159" spans="1:6" x14ac:dyDescent="0.25">
      <c r="A159" s="3"/>
      <c r="B159" s="69" t="s">
        <v>6</v>
      </c>
      <c r="C159" s="74">
        <v>30000000</v>
      </c>
      <c r="D159" s="75">
        <f t="shared" si="29"/>
        <v>28030000</v>
      </c>
      <c r="E159" s="76">
        <v>1970000</v>
      </c>
      <c r="F159" s="84">
        <f t="shared" si="23"/>
        <v>1972662.4585622817</v>
      </c>
    </row>
    <row r="160" spans="1:6" x14ac:dyDescent="0.25">
      <c r="A160" s="3"/>
      <c r="B160" s="69" t="s">
        <v>7</v>
      </c>
      <c r="C160" s="74">
        <v>30000000</v>
      </c>
      <c r="D160" s="75">
        <f t="shared" si="29"/>
        <v>28030000</v>
      </c>
      <c r="E160" s="76">
        <v>1970000</v>
      </c>
      <c r="F160" s="84">
        <f t="shared" si="23"/>
        <v>1972662.4585622817</v>
      </c>
    </row>
    <row r="161" spans="1:6" s="77" customFormat="1" x14ac:dyDescent="0.25">
      <c r="A161" s="73"/>
      <c r="B161" s="69" t="s">
        <v>8</v>
      </c>
      <c r="C161" s="74">
        <v>30000000</v>
      </c>
      <c r="D161" s="75">
        <f t="shared" si="29"/>
        <v>28030000</v>
      </c>
      <c r="E161" s="76">
        <v>1970000</v>
      </c>
      <c r="F161" s="84">
        <f t="shared" si="23"/>
        <v>1972662.4585622817</v>
      </c>
    </row>
    <row r="162" spans="1:6" s="77" customFormat="1" x14ac:dyDescent="0.25">
      <c r="A162" s="73"/>
      <c r="B162" s="69" t="s">
        <v>12</v>
      </c>
      <c r="C162" s="74">
        <v>30000000</v>
      </c>
      <c r="D162" s="75">
        <f t="shared" si="29"/>
        <v>28030000</v>
      </c>
      <c r="E162" s="76">
        <v>1970000</v>
      </c>
      <c r="F162" s="84">
        <f t="shared" si="23"/>
        <v>1972662.4585622817</v>
      </c>
    </row>
    <row r="163" spans="1:6" x14ac:dyDescent="0.25">
      <c r="A163" s="3"/>
      <c r="B163" s="69" t="s">
        <v>15</v>
      </c>
      <c r="C163" s="74">
        <v>30000000</v>
      </c>
      <c r="D163" s="75">
        <f t="shared" si="29"/>
        <v>28030000</v>
      </c>
      <c r="E163" s="76">
        <v>1970000</v>
      </c>
      <c r="F163" s="84">
        <f t="shared" si="23"/>
        <v>1972662.4585622817</v>
      </c>
    </row>
    <row r="164" spans="1:6" x14ac:dyDescent="0.25">
      <c r="A164" s="3"/>
      <c r="B164" s="69" t="s">
        <v>13</v>
      </c>
      <c r="C164" s="74">
        <v>30000000</v>
      </c>
      <c r="D164" s="75">
        <f t="shared" si="29"/>
        <v>28030000</v>
      </c>
      <c r="E164" s="76">
        <v>1970000</v>
      </c>
      <c r="F164" s="84">
        <f t="shared" si="23"/>
        <v>1972662.4585622817</v>
      </c>
    </row>
    <row r="165" spans="1:6" s="77" customFormat="1" x14ac:dyDescent="0.25">
      <c r="A165" s="73"/>
      <c r="B165" s="69" t="s">
        <v>11</v>
      </c>
      <c r="C165" s="74">
        <v>30000000</v>
      </c>
      <c r="D165" s="75">
        <f t="shared" si="29"/>
        <v>28030000</v>
      </c>
      <c r="E165" s="76">
        <v>1970000</v>
      </c>
      <c r="F165" s="84">
        <f t="shared" si="23"/>
        <v>1972662.4585622817</v>
      </c>
    </row>
    <row r="166" spans="1:6" x14ac:dyDescent="0.25">
      <c r="A166" s="3"/>
      <c r="B166" s="69" t="s">
        <v>18</v>
      </c>
      <c r="C166" s="74">
        <v>30000000</v>
      </c>
      <c r="D166" s="75">
        <f t="shared" si="29"/>
        <v>28030000</v>
      </c>
      <c r="E166" s="76">
        <v>1970000</v>
      </c>
      <c r="F166" s="84">
        <f t="shared" si="23"/>
        <v>1972662.4585622817</v>
      </c>
    </row>
    <row r="167" spans="1:6" s="77" customFormat="1" x14ac:dyDescent="0.25">
      <c r="A167" s="73"/>
      <c r="B167" s="69" t="s">
        <v>14</v>
      </c>
      <c r="C167" s="74">
        <v>30000000</v>
      </c>
      <c r="D167" s="75">
        <f t="shared" si="29"/>
        <v>28030000</v>
      </c>
      <c r="E167" s="76">
        <v>1970000</v>
      </c>
      <c r="F167" s="84">
        <f t="shared" si="23"/>
        <v>1972662.4585622817</v>
      </c>
    </row>
    <row r="168" spans="1:6" x14ac:dyDescent="0.25">
      <c r="A168" s="3"/>
      <c r="B168" s="78" t="s">
        <v>104</v>
      </c>
      <c r="C168" s="79">
        <f>SUM(C169:C182)</f>
        <v>420000000</v>
      </c>
      <c r="D168" s="79">
        <f t="shared" ref="D168:E168" si="30">SUM(D169:D182)</f>
        <v>392420000</v>
      </c>
      <c r="E168" s="79">
        <f t="shared" si="30"/>
        <v>27580000</v>
      </c>
      <c r="F168" s="84">
        <f t="shared" si="23"/>
        <v>27617274.419871941</v>
      </c>
    </row>
    <row r="169" spans="1:6" x14ac:dyDescent="0.25">
      <c r="A169" s="3"/>
      <c r="B169" s="69" t="s">
        <v>9</v>
      </c>
      <c r="C169" s="74">
        <v>30000000</v>
      </c>
      <c r="D169" s="21">
        <f>C169-E169</f>
        <v>28030000</v>
      </c>
      <c r="E169" s="22">
        <v>1970000</v>
      </c>
      <c r="F169" s="84">
        <f t="shared" si="23"/>
        <v>1972662.4585622817</v>
      </c>
    </row>
    <row r="170" spans="1:6" x14ac:dyDescent="0.25">
      <c r="A170" s="3"/>
      <c r="B170" s="69" t="s">
        <v>19</v>
      </c>
      <c r="C170" s="74">
        <v>30000000</v>
      </c>
      <c r="D170" s="21">
        <f t="shared" ref="D170:D182" si="31">C170-E170</f>
        <v>28030000</v>
      </c>
      <c r="E170" s="22">
        <v>1970000</v>
      </c>
      <c r="F170" s="84">
        <f t="shared" si="23"/>
        <v>1972662.4585622817</v>
      </c>
    </row>
    <row r="171" spans="1:6" x14ac:dyDescent="0.25">
      <c r="A171" s="3"/>
      <c r="B171" s="69" t="s">
        <v>16</v>
      </c>
      <c r="C171" s="74">
        <v>30000000</v>
      </c>
      <c r="D171" s="21">
        <f t="shared" si="31"/>
        <v>28030000</v>
      </c>
      <c r="E171" s="22">
        <v>1970000</v>
      </c>
      <c r="F171" s="84">
        <f t="shared" si="23"/>
        <v>1972662.4585622817</v>
      </c>
    </row>
    <row r="172" spans="1:6" x14ac:dyDescent="0.25">
      <c r="A172" s="3"/>
      <c r="B172" s="69" t="s">
        <v>17</v>
      </c>
      <c r="C172" s="74">
        <v>30000000</v>
      </c>
      <c r="D172" s="21">
        <f t="shared" si="31"/>
        <v>28030000</v>
      </c>
      <c r="E172" s="22">
        <v>1970000</v>
      </c>
      <c r="F172" s="84">
        <f t="shared" si="23"/>
        <v>1972662.4585622817</v>
      </c>
    </row>
    <row r="173" spans="1:6" x14ac:dyDescent="0.25">
      <c r="A173" s="3"/>
      <c r="B173" s="69" t="s">
        <v>10</v>
      </c>
      <c r="C173" s="74">
        <v>30000000</v>
      </c>
      <c r="D173" s="21">
        <f t="shared" si="31"/>
        <v>28030000</v>
      </c>
      <c r="E173" s="22">
        <v>1970000</v>
      </c>
      <c r="F173" s="84">
        <f t="shared" si="23"/>
        <v>1972662.4585622817</v>
      </c>
    </row>
    <row r="174" spans="1:6" x14ac:dyDescent="0.25">
      <c r="A174" s="3"/>
      <c r="B174" s="69" t="s">
        <v>6</v>
      </c>
      <c r="C174" s="74">
        <v>30000000</v>
      </c>
      <c r="D174" s="21">
        <f t="shared" si="31"/>
        <v>28030000</v>
      </c>
      <c r="E174" s="22">
        <v>1970000</v>
      </c>
      <c r="F174" s="84">
        <f t="shared" si="23"/>
        <v>1972662.4585622817</v>
      </c>
    </row>
    <row r="175" spans="1:6" x14ac:dyDescent="0.25">
      <c r="A175" s="3"/>
      <c r="B175" s="69" t="s">
        <v>7</v>
      </c>
      <c r="C175" s="74">
        <v>30000000</v>
      </c>
      <c r="D175" s="21">
        <f t="shared" si="31"/>
        <v>28030000</v>
      </c>
      <c r="E175" s="22">
        <v>1970000</v>
      </c>
      <c r="F175" s="84">
        <f t="shared" si="23"/>
        <v>1972662.4585622817</v>
      </c>
    </row>
    <row r="176" spans="1:6" x14ac:dyDescent="0.25">
      <c r="A176" s="3"/>
      <c r="B176" s="69" t="s">
        <v>8</v>
      </c>
      <c r="C176" s="74">
        <v>30000000</v>
      </c>
      <c r="D176" s="21">
        <f t="shared" si="31"/>
        <v>28030000</v>
      </c>
      <c r="E176" s="22">
        <v>1970000</v>
      </c>
      <c r="F176" s="84">
        <f t="shared" si="23"/>
        <v>1972662.4585622817</v>
      </c>
    </row>
    <row r="177" spans="1:6" x14ac:dyDescent="0.25">
      <c r="A177" s="3"/>
      <c r="B177" s="69" t="s">
        <v>12</v>
      </c>
      <c r="C177" s="74">
        <v>30000000</v>
      </c>
      <c r="D177" s="21">
        <f t="shared" si="31"/>
        <v>28030000</v>
      </c>
      <c r="E177" s="22">
        <v>1970000</v>
      </c>
      <c r="F177" s="84">
        <f t="shared" si="23"/>
        <v>1972662.4585622817</v>
      </c>
    </row>
    <row r="178" spans="1:6" x14ac:dyDescent="0.25">
      <c r="A178" s="3"/>
      <c r="B178" s="69" t="s">
        <v>15</v>
      </c>
      <c r="C178" s="74">
        <v>30000000</v>
      </c>
      <c r="D178" s="21">
        <f t="shared" si="31"/>
        <v>28030000</v>
      </c>
      <c r="E178" s="22">
        <v>1970000</v>
      </c>
      <c r="F178" s="84">
        <f t="shared" si="23"/>
        <v>1972662.4585622817</v>
      </c>
    </row>
    <row r="179" spans="1:6" x14ac:dyDescent="0.25">
      <c r="A179" s="3"/>
      <c r="B179" s="69" t="s">
        <v>13</v>
      </c>
      <c r="C179" s="74">
        <v>30000000</v>
      </c>
      <c r="D179" s="21">
        <f t="shared" si="31"/>
        <v>28030000</v>
      </c>
      <c r="E179" s="22">
        <v>1970000</v>
      </c>
      <c r="F179" s="84">
        <f t="shared" si="23"/>
        <v>1972662.4585622817</v>
      </c>
    </row>
    <row r="180" spans="1:6" x14ac:dyDescent="0.25">
      <c r="A180" s="3"/>
      <c r="B180" s="69" t="s">
        <v>11</v>
      </c>
      <c r="C180" s="74">
        <v>30000000</v>
      </c>
      <c r="D180" s="21">
        <f t="shared" si="31"/>
        <v>28030000</v>
      </c>
      <c r="E180" s="22">
        <v>1970000</v>
      </c>
      <c r="F180" s="84">
        <f t="shared" si="23"/>
        <v>1972662.4585622817</v>
      </c>
    </row>
    <row r="181" spans="1:6" x14ac:dyDescent="0.25">
      <c r="A181" s="3"/>
      <c r="B181" s="69" t="s">
        <v>18</v>
      </c>
      <c r="C181" s="74">
        <v>30000000</v>
      </c>
      <c r="D181" s="21">
        <f t="shared" si="31"/>
        <v>28030000</v>
      </c>
      <c r="E181" s="22">
        <v>1970000</v>
      </c>
      <c r="F181" s="84">
        <f t="shared" si="23"/>
        <v>1972662.4585622817</v>
      </c>
    </row>
    <row r="182" spans="1:6" x14ac:dyDescent="0.25">
      <c r="A182" s="3"/>
      <c r="B182" s="69" t="s">
        <v>14</v>
      </c>
      <c r="C182" s="74">
        <v>30000000</v>
      </c>
      <c r="D182" s="21">
        <f t="shared" si="31"/>
        <v>28030000</v>
      </c>
      <c r="E182" s="22">
        <v>1970000</v>
      </c>
      <c r="F182" s="84">
        <f t="shared" si="23"/>
        <v>1972662.4585622817</v>
      </c>
    </row>
    <row r="183" spans="1:6" s="18" customFormat="1" ht="31.5" x14ac:dyDescent="0.25">
      <c r="A183" s="14" t="s">
        <v>105</v>
      </c>
      <c r="B183" s="26" t="s">
        <v>106</v>
      </c>
      <c r="C183" s="27">
        <v>0</v>
      </c>
      <c r="D183" s="80"/>
      <c r="E183" s="37"/>
      <c r="F183" s="84">
        <f t="shared" si="23"/>
        <v>0</v>
      </c>
    </row>
    <row r="184" spans="1:6" s="18" customFormat="1" ht="31.5" x14ac:dyDescent="0.25">
      <c r="A184" s="14" t="s">
        <v>107</v>
      </c>
      <c r="B184" s="26" t="s">
        <v>108</v>
      </c>
      <c r="C184" s="27">
        <f>SUM(C186:C197)</f>
        <v>300000000</v>
      </c>
      <c r="D184" s="27">
        <f t="shared" ref="D184:E184" si="32">SUM(D186:D197)</f>
        <v>280320000</v>
      </c>
      <c r="E184" s="27">
        <f t="shared" si="32"/>
        <v>19680000</v>
      </c>
      <c r="F184" s="84">
        <f t="shared" si="23"/>
        <v>19726624.585622817</v>
      </c>
    </row>
    <row r="185" spans="1:6" x14ac:dyDescent="0.25">
      <c r="A185" s="28"/>
      <c r="B185" s="29" t="s">
        <v>109</v>
      </c>
      <c r="C185" s="30">
        <f>SUM(C186:C197)</f>
        <v>300000000</v>
      </c>
      <c r="D185" s="30">
        <f t="shared" ref="D185:E185" si="33">SUM(D186:D197)</f>
        <v>280320000</v>
      </c>
      <c r="E185" s="30">
        <f t="shared" si="33"/>
        <v>19680000</v>
      </c>
      <c r="F185" s="84">
        <f t="shared" si="23"/>
        <v>19726624.585622817</v>
      </c>
    </row>
    <row r="186" spans="1:6" x14ac:dyDescent="0.25">
      <c r="A186" s="3"/>
      <c r="B186" s="69" t="s">
        <v>9</v>
      </c>
      <c r="C186" s="32">
        <v>25000000</v>
      </c>
      <c r="D186" s="21">
        <f>C186-E186</f>
        <v>23360000</v>
      </c>
      <c r="E186" s="22">
        <v>1640000</v>
      </c>
      <c r="F186" s="84">
        <f t="shared" si="23"/>
        <v>1643885.3821352348</v>
      </c>
    </row>
    <row r="187" spans="1:6" x14ac:dyDescent="0.25">
      <c r="A187" s="3"/>
      <c r="B187" s="69" t="s">
        <v>19</v>
      </c>
      <c r="C187" s="32">
        <v>25000000</v>
      </c>
      <c r="D187" s="21">
        <f t="shared" ref="D187:D197" si="34">C187-E187</f>
        <v>23360000</v>
      </c>
      <c r="E187" s="22">
        <v>1640000</v>
      </c>
      <c r="F187" s="84">
        <f t="shared" si="23"/>
        <v>1643885.3821352348</v>
      </c>
    </row>
    <row r="188" spans="1:6" x14ac:dyDescent="0.25">
      <c r="A188" s="3"/>
      <c r="B188" s="69" t="s">
        <v>16</v>
      </c>
      <c r="C188" s="32">
        <v>25000000</v>
      </c>
      <c r="D188" s="21">
        <f t="shared" si="34"/>
        <v>23360000</v>
      </c>
      <c r="E188" s="22">
        <v>1640000</v>
      </c>
      <c r="F188" s="84">
        <f t="shared" si="23"/>
        <v>1643885.3821352348</v>
      </c>
    </row>
    <row r="189" spans="1:6" x14ac:dyDescent="0.25">
      <c r="A189" s="3"/>
      <c r="B189" s="69" t="s">
        <v>17</v>
      </c>
      <c r="C189" s="32">
        <v>25000000</v>
      </c>
      <c r="D189" s="21">
        <f t="shared" si="34"/>
        <v>23360000</v>
      </c>
      <c r="E189" s="22">
        <v>1640000</v>
      </c>
      <c r="F189" s="84">
        <f t="shared" si="23"/>
        <v>1643885.3821352348</v>
      </c>
    </row>
    <row r="190" spans="1:6" x14ac:dyDescent="0.25">
      <c r="A190" s="3"/>
      <c r="B190" s="69" t="s">
        <v>10</v>
      </c>
      <c r="C190" s="32">
        <v>25000000</v>
      </c>
      <c r="D190" s="21">
        <f t="shared" si="34"/>
        <v>23360000</v>
      </c>
      <c r="E190" s="22">
        <v>1640000</v>
      </c>
      <c r="F190" s="84">
        <f t="shared" si="23"/>
        <v>1643885.3821352348</v>
      </c>
    </row>
    <row r="191" spans="1:6" x14ac:dyDescent="0.25">
      <c r="A191" s="3"/>
      <c r="B191" s="69" t="s">
        <v>6</v>
      </c>
      <c r="C191" s="32">
        <v>25000000</v>
      </c>
      <c r="D191" s="21">
        <f t="shared" si="34"/>
        <v>23360000</v>
      </c>
      <c r="E191" s="22">
        <v>1640000</v>
      </c>
      <c r="F191" s="84">
        <f t="shared" si="23"/>
        <v>1643885.3821352348</v>
      </c>
    </row>
    <row r="192" spans="1:6" x14ac:dyDescent="0.25">
      <c r="A192" s="3"/>
      <c r="B192" s="69" t="s">
        <v>7</v>
      </c>
      <c r="C192" s="32">
        <v>25000000</v>
      </c>
      <c r="D192" s="21">
        <f t="shared" si="34"/>
        <v>23360000</v>
      </c>
      <c r="E192" s="22">
        <v>1640000</v>
      </c>
      <c r="F192" s="84">
        <f t="shared" si="23"/>
        <v>1643885.3821352348</v>
      </c>
    </row>
    <row r="193" spans="1:6" x14ac:dyDescent="0.25">
      <c r="A193" s="3"/>
      <c r="B193" s="69" t="s">
        <v>8</v>
      </c>
      <c r="C193" s="32">
        <v>25000000</v>
      </c>
      <c r="D193" s="21">
        <f t="shared" si="34"/>
        <v>23360000</v>
      </c>
      <c r="E193" s="22">
        <v>1640000</v>
      </c>
      <c r="F193" s="84">
        <f t="shared" si="23"/>
        <v>1643885.3821352348</v>
      </c>
    </row>
    <row r="194" spans="1:6" x14ac:dyDescent="0.25">
      <c r="A194" s="3"/>
      <c r="B194" s="69" t="s">
        <v>12</v>
      </c>
      <c r="C194" s="32">
        <v>25000000</v>
      </c>
      <c r="D194" s="21">
        <f t="shared" si="34"/>
        <v>23360000</v>
      </c>
      <c r="E194" s="22">
        <v>1640000</v>
      </c>
      <c r="F194" s="84">
        <f t="shared" si="23"/>
        <v>1643885.3821352348</v>
      </c>
    </row>
    <row r="195" spans="1:6" x14ac:dyDescent="0.25">
      <c r="A195" s="3"/>
      <c r="B195" s="69" t="s">
        <v>15</v>
      </c>
      <c r="C195" s="32">
        <v>25000000</v>
      </c>
      <c r="D195" s="21">
        <f t="shared" si="34"/>
        <v>23360000</v>
      </c>
      <c r="E195" s="22">
        <v>1640000</v>
      </c>
      <c r="F195" s="84">
        <f t="shared" si="23"/>
        <v>1643885.3821352348</v>
      </c>
    </row>
    <row r="196" spans="1:6" x14ac:dyDescent="0.25">
      <c r="A196" s="3"/>
      <c r="B196" s="69" t="s">
        <v>13</v>
      </c>
      <c r="C196" s="32">
        <v>25000000</v>
      </c>
      <c r="D196" s="21">
        <f t="shared" si="34"/>
        <v>23360000</v>
      </c>
      <c r="E196" s="22">
        <v>1640000</v>
      </c>
      <c r="F196" s="84">
        <f t="shared" si="23"/>
        <v>1643885.3821352348</v>
      </c>
    </row>
    <row r="197" spans="1:6" x14ac:dyDescent="0.25">
      <c r="A197" s="3"/>
      <c r="B197" s="69" t="s">
        <v>11</v>
      </c>
      <c r="C197" s="32">
        <v>25000000</v>
      </c>
      <c r="D197" s="21">
        <f t="shared" si="34"/>
        <v>23360000</v>
      </c>
      <c r="E197" s="22">
        <v>1640000</v>
      </c>
      <c r="F197" s="84">
        <f t="shared" si="23"/>
        <v>1643885.3821352348</v>
      </c>
    </row>
    <row r="198" spans="1:6" x14ac:dyDescent="0.25">
      <c r="A198" s="3"/>
      <c r="B198" s="4" t="s">
        <v>110</v>
      </c>
      <c r="C198" s="2">
        <f>C7+C18+C64+C102+C126+C130+C143+C151</f>
        <v>30628000000</v>
      </c>
      <c r="D198" s="2">
        <f t="shared" ref="D198:E198" si="35">D7+D18+D64+D102+D126+D130+D143+D151</f>
        <v>29180000000</v>
      </c>
      <c r="E198" s="2">
        <f t="shared" si="35"/>
        <v>1448000000</v>
      </c>
      <c r="F198" s="84">
        <f t="shared" si="23"/>
        <v>2013956859.3615189</v>
      </c>
    </row>
    <row r="200" spans="1:6" x14ac:dyDescent="0.25">
      <c r="C200" s="81"/>
    </row>
  </sheetData>
  <mergeCells count="6">
    <mergeCell ref="A2:E2"/>
    <mergeCell ref="A3:E3"/>
    <mergeCell ref="A5:A6"/>
    <mergeCell ref="B5:B6"/>
    <mergeCell ref="C5:C6"/>
    <mergeCell ref="D5:E5"/>
  </mergeCells>
  <pageMargins left="0.46527777777777779" right="0.14583333333333334" top="0.2" bottom="0.2" header="0.2" footer="0.2"/>
  <pageSetup paperSize="9" scale="8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PL1</vt:lpstr>
      <vt:lpstr>DTTS</vt:lpstr>
      <vt:lpstr>DTTS!Print_Area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LAPTOP  MINHCHIEN</cp:lastModifiedBy>
  <cp:lastPrinted>2026-06-29T02:39:48Z</cp:lastPrinted>
  <dcterms:created xsi:type="dcterms:W3CDTF">2025-05-16T07:22:04Z</dcterms:created>
  <dcterms:modified xsi:type="dcterms:W3CDTF">2026-07-03T03:28:35Z</dcterms:modified>
</cp:coreProperties>
</file>